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tingl\Dropbox\NACM\_!_NACM_2026_StLouis\"/>
    </mc:Choice>
  </mc:AlternateContent>
  <xr:revisionPtr revIDLastSave="0" documentId="13_ncr:1_{900C8FDD-7EFF-44A3-A541-AEFA19244A87}" xr6:coauthVersionLast="47" xr6:coauthVersionMax="47" xr10:uidLastSave="{00000000-0000-0000-0000-000000000000}"/>
  <bookViews>
    <workbookView xWindow="-105" yWindow="0" windowWidth="14610" windowHeight="15585" tabRatio="832" activeTab="1" xr2:uid="{00000000-000D-0000-FFFF-FFFF00000000}"/>
  </bookViews>
  <sheets>
    <sheet name="START HERE" sheetId="1" r:id="rId1"/>
    <sheet name="Aging Report" sheetId="2" r:id="rId2"/>
    <sheet name="Letter Calculator" sheetId="3" r:id="rId3"/>
    <sheet name="Mail Merge Data" sheetId="4" r:id="rId4"/>
    <sheet name="Dashboard Summary" sheetId="5" r:id="rId5"/>
    <sheet name="Label Generator" sheetId="6" r:id="rId6"/>
    <sheet name="Slide Titles" sheetId="7" r:id="rId7"/>
  </sheets>
  <definedNames>
    <definedName name="_xlnm._FilterDatabase" localSheetId="1" hidden="1">'Aging Report'!$A$3:$H$19</definedName>
    <definedName name="_xlnm._FilterDatabase" localSheetId="3" hidden="1">'Mail Merge Data'!$A$1:$G$1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4" i="6" l="1"/>
  <c r="F5" i="2" l="1" a="1"/>
  <c r="F5" i="2" s="1"/>
  <c r="F6" i="2" a="1"/>
  <c r="F6" i="2" s="1"/>
  <c r="F7" i="2" a="1"/>
  <c r="F7" i="2" s="1"/>
  <c r="F8" i="2" a="1"/>
  <c r="F8" i="2" s="1"/>
  <c r="F9" i="2" a="1"/>
  <c r="F9" i="2" s="1"/>
  <c r="F10" i="2" a="1"/>
  <c r="F10" i="2" s="1"/>
  <c r="F11" i="2" a="1"/>
  <c r="F11" i="2" s="1"/>
  <c r="F12" i="2" a="1"/>
  <c r="F12" i="2" s="1"/>
  <c r="F13" i="2" a="1"/>
  <c r="F13" i="2" s="1"/>
  <c r="F14" i="2" a="1"/>
  <c r="F14" i="2" s="1"/>
  <c r="F15" i="2" a="1"/>
  <c r="F15" i="2" s="1"/>
  <c r="F16" i="2" a="1"/>
  <c r="F16" i="2" s="1"/>
  <c r="F17" i="2" a="1"/>
  <c r="F17" i="2" s="1"/>
  <c r="F18" i="2" a="1"/>
  <c r="F18" i="2" s="1"/>
  <c r="F4" i="2" a="1"/>
  <c r="F4" i="2" s="1"/>
  <c r="D14" i="7"/>
  <c r="D13" i="7"/>
  <c r="D12" i="7"/>
  <c r="D11" i="7"/>
  <c r="D10" i="7"/>
  <c r="D9" i="7"/>
  <c r="D8" i="7"/>
  <c r="D7" i="7"/>
  <c r="D6" i="7"/>
  <c r="D5" i="7"/>
  <c r="E11" i="6"/>
  <c r="E10" i="6"/>
  <c r="E9" i="6"/>
  <c r="E8" i="6"/>
  <c r="E7" i="6"/>
  <c r="E6" i="6"/>
  <c r="E5" i="6"/>
  <c r="B10" i="5"/>
  <c r="B9" i="5"/>
  <c r="B8" i="5"/>
  <c r="B7" i="5"/>
  <c r="B6" i="5"/>
  <c r="B12" i="5" s="1"/>
  <c r="B19" i="3"/>
  <c r="B18" i="3"/>
  <c r="B17" i="3"/>
  <c r="B20" i="3" s="1"/>
  <c r="B15" i="3"/>
  <c r="B16" i="3" s="1"/>
  <c r="B12" i="3"/>
  <c r="D19" i="2"/>
  <c r="G25" i="2" l="1"/>
  <c r="G24" i="2"/>
  <c r="G23" i="2"/>
  <c r="G22" i="2"/>
  <c r="G26" i="2"/>
  <c r="A23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<sst xmlns="http://schemas.openxmlformats.org/spreadsheetml/2006/main" count="312" uniqueCount="219">
  <si>
    <t>Microsoft Office: 30 Smart Tricks — Excel Teaching File</t>
  </si>
  <si>
    <t>NACM International Conference | Presented by Sheri Tingle</t>
  </si>
  <si>
    <t xml:space="preserve">  HOW TO USE THIS FILE</t>
  </si>
  <si>
    <t>Tab Name</t>
  </si>
  <si>
    <t>What It Demonstrates</t>
  </si>
  <si>
    <t>Related Tip</t>
  </si>
  <si>
    <t>Aging Report</t>
  </si>
  <si>
    <t>Tip 23 &amp; 24 — Filter + Sort | Conditional Formatting</t>
  </si>
  <si>
    <t>Tip 23</t>
  </si>
  <si>
    <t>Letter Calculator</t>
  </si>
  <si>
    <t>Tip 25 — Formulas to calculate values for Word letters</t>
  </si>
  <si>
    <t>Tip 25</t>
  </si>
  <si>
    <t>Mail Merge Data</t>
  </si>
  <si>
    <t>Tip 15 — Data table that connects to Word Mail Merge</t>
  </si>
  <si>
    <t>Tip 15</t>
  </si>
  <si>
    <t>Dashboard Summary</t>
  </si>
  <si>
    <t>Tip 26 — Key metrics linked to PowerPoint dashboard</t>
  </si>
  <si>
    <t>Tip 26</t>
  </si>
  <si>
    <t>Label Generator</t>
  </si>
  <si>
    <t>Tip 27 — Generate formatted content for Word labels or PPT slides</t>
  </si>
  <si>
    <t>Tip 27</t>
  </si>
  <si>
    <t>Slide Titles</t>
  </si>
  <si>
    <t>Tip 21 — Formula-built slide titles ready to paste into PowerPoint</t>
  </si>
  <si>
    <t>Tip 21</t>
  </si>
  <si>
    <t>Accounts Receivable Aging Report — Demo Data</t>
  </si>
  <si>
    <t>TIP 23: Use the filter dropdowns on each column header to slice data. TIP 24: Colors below are from Conditional Formatting rules.</t>
  </si>
  <si>
    <t>Account #</t>
  </si>
  <si>
    <t>Company Name</t>
  </si>
  <si>
    <t>Territory</t>
  </si>
  <si>
    <t>Balance Due</t>
  </si>
  <si>
    <t>Days Past Due</t>
  </si>
  <si>
    <t>Risk Level</t>
  </si>
  <si>
    <t>Last Contact</t>
  </si>
  <si>
    <t>Notes</t>
  </si>
  <si>
    <t>A-1042</t>
  </si>
  <si>
    <t>Meridian Supply Co.</t>
  </si>
  <si>
    <t>Midwest</t>
  </si>
  <si>
    <t>CRITICAL</t>
  </si>
  <si>
    <t>2024-05-01</t>
  </si>
  <si>
    <t>Referred to collections</t>
  </si>
  <si>
    <t>A-2218</t>
  </si>
  <si>
    <t>Lakeview Distributors</t>
  </si>
  <si>
    <t>East</t>
  </si>
  <si>
    <t>2024-05-10</t>
  </si>
  <si>
    <t>Disputed invoice #8821</t>
  </si>
  <si>
    <t>A-3301</t>
  </si>
  <si>
    <t>Harbor Freight Partners</t>
  </si>
  <si>
    <t>West</t>
  </si>
  <si>
    <t>2024-05-22</t>
  </si>
  <si>
    <t>Payment plan requested</t>
  </si>
  <si>
    <t>A-4490</t>
  </si>
  <si>
    <t>Summit Industrial</t>
  </si>
  <si>
    <t>South</t>
  </si>
  <si>
    <t>2024-04-28</t>
  </si>
  <si>
    <t>Legal hold</t>
  </si>
  <si>
    <t>A-5512</t>
  </si>
  <si>
    <t>Blue Ridge Materials</t>
  </si>
  <si>
    <t>WATCH</t>
  </si>
  <si>
    <t>2024-06-01</t>
  </si>
  <si>
    <t>Reminder sent</t>
  </si>
  <si>
    <t>A-6723</t>
  </si>
  <si>
    <t>Capital Office Solutions</t>
  </si>
  <si>
    <t>CURRENT</t>
  </si>
  <si>
    <t>2024-06-04</t>
  </si>
  <si>
    <t>Paid on time</t>
  </si>
  <si>
    <t>A-7801</t>
  </si>
  <si>
    <t>Tidewater Components</t>
  </si>
  <si>
    <t>2024-05-18</t>
  </si>
  <si>
    <t>Promised check by June 15</t>
  </si>
  <si>
    <t>A-8934</t>
  </si>
  <si>
    <t>Great Plains Foods</t>
  </si>
  <si>
    <t>2024-05-05</t>
  </si>
  <si>
    <t>Owner unresponsive</t>
  </si>
  <si>
    <t>A-9015</t>
  </si>
  <si>
    <t>Metro Logistics Group</t>
  </si>
  <si>
    <t>2024-06-02</t>
  </si>
  <si>
    <t>New account — monitor</t>
  </si>
  <si>
    <t>A-1123</t>
  </si>
  <si>
    <t>Cascade Technology</t>
  </si>
  <si>
    <t>2024-06-03</t>
  </si>
  <si>
    <t>Early payer</t>
  </si>
  <si>
    <t>A-2234</t>
  </si>
  <si>
    <t>Riverside Manufacturing</t>
  </si>
  <si>
    <t>2024-04-20</t>
  </si>
  <si>
    <t>CEO contact requested</t>
  </si>
  <si>
    <t>A-3345</t>
  </si>
  <si>
    <t>Eastern Trade Partners</t>
  </si>
  <si>
    <t>2024-05-28</t>
  </si>
  <si>
    <t>Small balance — low priority</t>
  </si>
  <si>
    <t>A-4456</t>
  </si>
  <si>
    <t>Keystone Retail Group</t>
  </si>
  <si>
    <t>2024-05-15</t>
  </si>
  <si>
    <t>Seasonal cash flow issue</t>
  </si>
  <si>
    <t>A-5567</t>
  </si>
  <si>
    <t>Pinnacle Food Services</t>
  </si>
  <si>
    <t>Automatic payment setup</t>
  </si>
  <si>
    <t>A-6678</t>
  </si>
  <si>
    <t>NorthStar Equipment</t>
  </si>
  <si>
    <t>2024-05-08</t>
  </si>
  <si>
    <t>Negotiating settlement</t>
  </si>
  <si>
    <t>TOTALS</t>
  </si>
  <si>
    <t>COLOR LEGEND (Conditional Formatting Rules)</t>
  </si>
  <si>
    <t>Letter Calculator — Tip 25: Formulas for Word Forms</t>
  </si>
  <si>
    <t xml:space="preserve">  INPUT — Enter account details here</t>
  </si>
  <si>
    <t>Account Number</t>
  </si>
  <si>
    <t>Outstanding Balance ($)</t>
  </si>
  <si>
    <t>Monthly Service Charge Rate</t>
  </si>
  <si>
    <t>Letter Date (auto)</t>
  </si>
  <si>
    <t xml:space="preserve">  CALCULATED — Auto-computed values (copy these into Word)</t>
  </si>
  <si>
    <t>Service Charge</t>
  </si>
  <si>
    <t>1.5% monthly charge on overdue balance</t>
  </si>
  <si>
    <t>Total Amount Due</t>
  </si>
  <si>
    <t>Balance + service charge</t>
  </si>
  <si>
    <t>Payment Due Date</t>
  </si>
  <si>
    <t>30 days from today</t>
  </si>
  <si>
    <t>Days Outstanding</t>
  </si>
  <si>
    <t>Pulled from input above</t>
  </si>
  <si>
    <t>Balance (text)</t>
  </si>
  <si>
    <t>Formatted for pasting into a sentence</t>
  </si>
  <si>
    <t>Due Date (text)</t>
  </si>
  <si>
    <t xml:space="preserve">  SAMPLE LETTER — Uses the calculated values above</t>
  </si>
  <si>
    <t>Mail Merge Data Table — Tip 15: Connect This to Your Word Mail Merge</t>
  </si>
  <si>
    <t>In Word: Mailings → Start Mail Merge → Letters → Select Recipients → Use Existing List → browse to this file → select this sheet.</t>
  </si>
  <si>
    <t>ClientName</t>
  </si>
  <si>
    <t>AccountNumber</t>
  </si>
  <si>
    <t>BalanceDue</t>
  </si>
  <si>
    <t>DaysPastDue</t>
  </si>
  <si>
    <t>ContactName</t>
  </si>
  <si>
    <t>ContactEmail</t>
  </si>
  <si>
    <t>Tom Rickers</t>
  </si>
  <si>
    <t>trickers@meridian.com</t>
  </si>
  <si>
    <t>Sandra Hull</t>
  </si>
  <si>
    <t>shull@lakeviewdist.com</t>
  </si>
  <si>
    <t>Mike Delaney</t>
  </si>
  <si>
    <t>mdelaney@harborfreight.com</t>
  </si>
  <si>
    <t>Gloria Park</t>
  </si>
  <si>
    <t>gpark@summitind.com</t>
  </si>
  <si>
    <t>Carl Stevens</t>
  </si>
  <si>
    <t>cstevens@blueridge.com</t>
  </si>
  <si>
    <t>Diane Morse</t>
  </si>
  <si>
    <t>dmorse@tidewater.com</t>
  </si>
  <si>
    <t>Frank Nguyen</t>
  </si>
  <si>
    <t>fnguyen@greatplains.com</t>
  </si>
  <si>
    <t>Laura Sims</t>
  </si>
  <si>
    <t>lsims@keystoneretail.com</t>
  </si>
  <si>
    <t>Bill Okafor</t>
  </si>
  <si>
    <t>bokafor@northstar.com</t>
  </si>
  <si>
    <t>Anita Lawson</t>
  </si>
  <si>
    <t>alawson@riverside.com</t>
  </si>
  <si>
    <t>Credit Dashboard Summary — Tip 26: Link These Cells to PowerPoint</t>
  </si>
  <si>
    <t>In PowerPoint: Copy any yellow cell below → Paste Special → Paste Link. Numbers will auto-update when you change the values here.</t>
  </si>
  <si>
    <t xml:space="preserve">  KEY METRICS (Q2 2024)</t>
  </si>
  <si>
    <t>Metric</t>
  </si>
  <si>
    <t>Value</t>
  </si>
  <si>
    <t>Format Note</t>
  </si>
  <si>
    <t>Source</t>
  </si>
  <si>
    <t>Total AR Balance</t>
  </si>
  <si>
    <t>$#,##0</t>
  </si>
  <si>
    <t>Sum from Aging Report tab</t>
  </si>
  <si>
    <t>Total Past Due Accounts</t>
  </si>
  <si>
    <t>0</t>
  </si>
  <si>
    <t>Accounts with any past due balance</t>
  </si>
  <si>
    <t>Critical Accounts (90+)</t>
  </si>
  <si>
    <t>Accounts over 90 days</t>
  </si>
  <si>
    <t>Average Days Past Due</t>
  </si>
  <si>
    <t>0.0</t>
  </si>
  <si>
    <t>Avg for past-due only</t>
  </si>
  <si>
    <t>Largest Single Balance</t>
  </si>
  <si>
    <t>Highest individual account balance</t>
  </si>
  <si>
    <t>DSO (simulated)</t>
  </si>
  <si>
    <t>0.0 "days"</t>
  </si>
  <si>
    <t>Days Sales Outstanding estimate</t>
  </si>
  <si>
    <t>Label Generator — Tip 27: Format Content for Word Labels or PowerPoint</t>
  </si>
  <si>
    <t>Column E auto-generates the full label text. Copy column E → paste into Word Mail Merge as a label source, or into PowerPoint text boxes.</t>
  </si>
  <si>
    <t>Contact</t>
  </si>
  <si>
    <t>Address</t>
  </si>
  <si>
    <t>City, State ZIP</t>
  </si>
  <si>
    <t>Generated Label Text (copy this)</t>
  </si>
  <si>
    <t>Notice Type</t>
  </si>
  <si>
    <t>1402 Commerce Blvd</t>
  </si>
  <si>
    <t>Chicago, IL 60601</t>
  </si>
  <si>
    <t>PAST DUE NOTICE</t>
  </si>
  <si>
    <t>892 Industrial Way</t>
  </si>
  <si>
    <t>Boston, MA 02101</t>
  </si>
  <si>
    <t>5 Harbor View Pkwy</t>
  </si>
  <si>
    <t>Seattle, WA 98101</t>
  </si>
  <si>
    <t>FINAL NOTICE</t>
  </si>
  <si>
    <t>3300 Summit Dr</t>
  </si>
  <si>
    <t>Atlanta, GA 30301</t>
  </si>
  <si>
    <t>LEGAL REFERRAL</t>
  </si>
  <si>
    <t>1001 Prairie Ave</t>
  </si>
  <si>
    <t>Kansas City, MO 64101</t>
  </si>
  <si>
    <t>777 Northgate Blvd</t>
  </si>
  <si>
    <t>Minneapolis, MN 55401</t>
  </si>
  <si>
    <t>44 Keystone Plaza</t>
  </si>
  <si>
    <t>Philadelphia, PA 19101</t>
  </si>
  <si>
    <t>2200 River Rd</t>
  </si>
  <si>
    <t>Cleveland, OH 44101</t>
  </si>
  <si>
    <t>Slide Title Generator — Tip 21: Batch Build PowerPoint Slide Titles from Excel</t>
  </si>
  <si>
    <t>Generated Slide Title (copy → paste into PPT Outline)</t>
  </si>
  <si>
    <t>Red</t>
  </si>
  <si>
    <t>Orange</t>
  </si>
  <si>
    <t>Yellow</t>
  </si>
  <si>
    <t>Green</t>
  </si>
  <si>
    <t>White</t>
  </si>
  <si>
    <t>Enter values in the BLUE cells.</t>
  </si>
  <si>
    <t>Yellow cells calculate automatically.</t>
  </si>
  <si>
    <t>Copy results into your Word collection letter.</t>
  </si>
  <si>
    <t>Column D builds a complete slide title automatically.</t>
  </si>
  <si>
    <t>Copy D4:D13 → paste into PowerPoint Outline view to create 10 slides instantly.</t>
  </si>
  <si>
    <t>Assumed Annual Credit Sales</t>
  </si>
  <si>
    <t>Assumed for simulation / illustration</t>
  </si>
  <si>
    <t>HIGH RISK</t>
  </si>
  <si>
    <t>MONITOR</t>
  </si>
  <si>
    <t>greater than</t>
  </si>
  <si>
    <t>between</t>
  </si>
  <si>
    <t>equal to</t>
  </si>
  <si>
    <t>Category</t>
  </si>
  <si>
    <t>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</si>
</sst>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\$#,##0"/>
    <numFmt numFmtId="165" formatCode="\$#,##0.00"/>
    <numFmt numFmtId="166" formatCode="0.0%"/>
    <numFmt numFmtId="167" formatCode="mmmm\ d&quot;, &quot;yyyy"/>
    <numFmt numFmtId="168" formatCode="0.0"/>
    <numFmt numFmtId="169" formatCode="#,##0.0&quot; days&quot;"/>
  </numFmts>
  <fonts count="25" x14ac:knownFonts="1">
    <font>
      <sz val="11"/>
      <color theme="1"/>
      <name val="Calibri"/>
      <family val="2"/>
      <charset val="1"/>
    </font>
    <font>
      <b/>
      <sz val="18"/>
      <color rgb="FF1F3864"/>
      <name val="Arial"/>
      <charset val="1"/>
    </font>
    <font>
      <i/>
      <sz val="12"/>
      <color rgb="FF555555"/>
      <name val="Arial"/>
      <charset val="1"/>
    </font>
    <font>
      <b/>
      <sz val="13"/>
      <color rgb="FFFFFFFF"/>
      <name val="Arial"/>
      <charset val="1"/>
    </font>
    <font>
      <b/>
      <sz val="12"/>
      <color rgb="FFFFFFFF"/>
      <name val="Arial"/>
      <charset val="1"/>
    </font>
    <font>
      <sz val="11"/>
      <color rgb="FF000000"/>
      <name val="Arial"/>
      <charset val="1"/>
    </font>
    <font>
      <b/>
      <sz val="14"/>
      <color rgb="FF1F3864"/>
      <name val="Arial"/>
      <charset val="1"/>
    </font>
    <font>
      <i/>
      <sz val="10"/>
      <color rgb="FF555555"/>
      <name val="Arial"/>
      <charset val="1"/>
    </font>
    <font>
      <b/>
      <sz val="11"/>
      <color rgb="FF000000"/>
      <name val="Arial"/>
      <charset val="1"/>
    </font>
    <font>
      <sz val="11"/>
      <color rgb="FF003580"/>
      <name val="Arial"/>
      <charset val="1"/>
    </font>
    <font>
      <b/>
      <sz val="11"/>
      <color rgb="FF5C4000"/>
      <name val="Arial"/>
      <charset val="1"/>
    </font>
    <font>
      <b/>
      <sz val="13"/>
      <color rgb="FF5C4000"/>
      <name val="Arial"/>
      <charset val="1"/>
    </font>
    <font>
      <sz val="10"/>
      <color rgb="FF003580"/>
      <name val="Arial"/>
      <charset val="1"/>
    </font>
    <font>
      <b/>
      <sz val="14"/>
      <color rgb="FFFFFFFF"/>
      <name val="Arial"/>
      <family val="2"/>
    </font>
    <font>
      <i/>
      <sz val="16"/>
      <color rgb="FF555555"/>
      <name val="Arial"/>
      <family val="2"/>
    </font>
    <font>
      <b/>
      <sz val="13"/>
      <color rgb="FF555555"/>
      <name val="Aptos Narrow"/>
      <family val="2"/>
    </font>
    <font>
      <sz val="11"/>
      <color rgb="FF000000"/>
      <name val="Arial"/>
      <family val="2"/>
    </font>
    <font>
      <b/>
      <sz val="18"/>
      <color rgb="FF1F3864"/>
      <name val="Arial"/>
      <family val="2"/>
    </font>
    <font>
      <b/>
      <sz val="11"/>
      <color rgb="FF000000"/>
      <name val="Arial"/>
      <family val="2"/>
    </font>
    <font>
      <i/>
      <sz val="10"/>
      <color rgb="FF555555"/>
      <name val="Arial"/>
      <family val="2"/>
    </font>
    <font>
      <b/>
      <sz val="12"/>
      <color rgb="FF1F3864"/>
      <name val="Arial"/>
      <family val="2"/>
    </font>
    <font>
      <sz val="12"/>
      <color theme="1"/>
      <name val="Calibri"/>
      <family val="2"/>
      <charset val="1"/>
    </font>
    <font>
      <b/>
      <sz val="14"/>
      <color theme="1"/>
      <name val="Aptos Narrow"/>
      <family val="2"/>
    </font>
    <font>
      <b/>
      <sz val="14"/>
      <color rgb="FF000000"/>
      <name val="Aptos Narrow"/>
      <family val="2"/>
    </font>
    <font>
      <b/>
      <sz val="11"/>
      <color rgb="FF1F3864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rgb="FFD6E4F0"/>
        <bgColor rgb="FFCCE5FF"/>
      </patternFill>
    </fill>
    <fill>
      <patternFill patternType="solid">
        <fgColor rgb="FF1F3864"/>
        <bgColor rgb="FF003580"/>
      </patternFill>
    </fill>
    <fill>
      <patternFill patternType="solid">
        <fgColor rgb="FF2E75B6"/>
        <bgColor rgb="FF0066CC"/>
      </patternFill>
    </fill>
    <fill>
      <patternFill patternType="solid">
        <fgColor rgb="FFF2F2F2"/>
        <bgColor rgb="FFF8F8F8"/>
      </patternFill>
    </fill>
    <fill>
      <patternFill patternType="solid">
        <fgColor rgb="FFFFFFFF"/>
        <bgColor rgb="FFF8F8F8"/>
      </patternFill>
    </fill>
    <fill>
      <patternFill patternType="solid">
        <fgColor rgb="FFFFFACC"/>
        <bgColor rgb="FFF8F8F8"/>
      </patternFill>
    </fill>
    <fill>
      <patternFill patternType="solid">
        <fgColor rgb="FFF8F8F8"/>
        <bgColor rgb="FFF2F2F2"/>
      </patternFill>
    </fill>
    <fill>
      <patternFill patternType="solid">
        <fgColor rgb="FFE8F4FD"/>
        <bgColor rgb="FFF2F2F2"/>
      </patternFill>
    </fill>
    <fill>
      <patternFill patternType="solid">
        <fgColor rgb="FFDDEEFF"/>
        <bgColor rgb="FFD6E4F0"/>
      </patternFill>
    </fill>
    <fill>
      <gradientFill degree="90">
        <stop position="0">
          <color rgb="FFFFBDBD"/>
        </stop>
        <stop position="0.5">
          <color theme="0"/>
        </stop>
        <stop position="1">
          <color rgb="FFFFBDBD"/>
        </stop>
      </gradientFill>
    </fill>
    <fill>
      <gradientFill degree="90">
        <stop position="0">
          <color rgb="FFFFE389"/>
        </stop>
        <stop position="0.5">
          <color theme="0"/>
        </stop>
        <stop position="1">
          <color rgb="FFFFE389"/>
        </stop>
      </gradientFill>
    </fill>
    <fill>
      <gradientFill degree="90">
        <stop position="0">
          <color rgb="FFFFFF99"/>
        </stop>
        <stop position="0.5">
          <color theme="0"/>
        </stop>
        <stop position="1">
          <color rgb="FFFFFF99"/>
        </stop>
      </gradientFill>
    </fill>
    <fill>
      <gradientFill degree="90">
        <stop position="0">
          <color rgb="FFB7FFB7"/>
        </stop>
        <stop position="0.5">
          <color theme="0"/>
        </stop>
        <stop position="1">
          <color rgb="FFB7FFB7"/>
        </stop>
      </gradientFill>
    </fill>
    <fill>
      <patternFill patternType="solid">
        <fgColor theme="8" tint="0.79998168889431442"/>
        <bgColor rgb="FFCCE5FF"/>
      </patternFill>
    </fill>
    <fill>
      <patternFill patternType="solid">
        <fgColor theme="8" tint="0.79998168889431442"/>
        <bgColor indexed="64"/>
      </patternFill>
    </fill>
  </fills>
  <borders count="30">
    <border>
      <left/>
      <right/>
      <top/>
      <bottom/>
      <diagonal/>
    </border>
    <border>
      <left style="thin">
        <color rgb="FFBBBBBB"/>
      </left>
      <right style="thin">
        <color rgb="FFBBBBBB"/>
      </right>
      <top style="thin">
        <color rgb="FFBBBBBB"/>
      </top>
      <bottom style="thin">
        <color rgb="FFBBBBBB"/>
      </bottom>
      <diagonal/>
    </border>
    <border>
      <left style="medium">
        <color rgb="FF2E75B6"/>
      </left>
      <right/>
      <top style="thin">
        <color rgb="FFBBBBBB"/>
      </top>
      <bottom/>
      <diagonal/>
    </border>
    <border>
      <left/>
      <right/>
      <top/>
      <bottom style="thin">
        <color rgb="FFBBBBBB"/>
      </bottom>
      <diagonal/>
    </border>
    <border>
      <left/>
      <right/>
      <top style="thin">
        <color rgb="FFBBBBBB"/>
      </top>
      <bottom style="thin">
        <color rgb="FFBBBBBB"/>
      </bottom>
      <diagonal/>
    </border>
    <border>
      <left/>
      <right/>
      <top style="thin">
        <color rgb="FFBBBBBB"/>
      </top>
      <bottom style="medium">
        <color theme="1"/>
      </bottom>
      <diagonal/>
    </border>
    <border>
      <left style="thin">
        <color rgb="FFBBBBBB"/>
      </left>
      <right style="thin">
        <color rgb="FFBBBBBB"/>
      </right>
      <top style="thin">
        <color rgb="FFBBBBBB"/>
      </top>
      <bottom style="medium">
        <color theme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rgb="FFBBBBBB"/>
      </left>
      <right style="thin">
        <color rgb="FFBBBBBB"/>
      </right>
      <top/>
      <bottom style="thin">
        <color rgb="FFBBBBBB"/>
      </bottom>
      <diagonal/>
    </border>
    <border>
      <left style="medium">
        <color rgb="FF2E75B6"/>
      </left>
      <right/>
      <top/>
      <bottom/>
      <diagonal/>
    </border>
    <border>
      <left/>
      <right/>
      <top style="medium">
        <color auto="1"/>
      </top>
      <bottom style="thin">
        <color theme="0" tint="-0.24994659260841701"/>
      </bottom>
      <diagonal/>
    </border>
    <border>
      <left style="thin">
        <color rgb="FFBBBBBB"/>
      </left>
      <right style="thin">
        <color rgb="FFBBBBBB"/>
      </right>
      <top style="medium">
        <color auto="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rgb="FFBBBBBB"/>
      </left>
      <right style="thin">
        <color rgb="FFBBBBBB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medium">
        <color theme="1"/>
      </bottom>
      <diagonal/>
    </border>
    <border>
      <left style="thin">
        <color rgb="FFBBBBBB"/>
      </left>
      <right style="thin">
        <color rgb="FFBBBBBB"/>
      </right>
      <top style="thin">
        <color theme="0" tint="-0.24994659260841701"/>
      </top>
      <bottom style="medium">
        <color theme="1"/>
      </bottom>
      <diagonal/>
    </border>
    <border>
      <left style="thin">
        <color rgb="FFBBBBBB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rgb="FFBBBBBB"/>
      </left>
      <right style="thin">
        <color rgb="FFBBBBBB"/>
      </right>
      <top style="thin">
        <color rgb="FFBBBBBB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BBBBB"/>
      </left>
      <right/>
      <top style="thin">
        <color rgb="FFBBBBBB"/>
      </top>
      <bottom style="thin">
        <color rgb="FFBBBBBB"/>
      </bottom>
      <diagonal/>
    </border>
    <border>
      <left style="medium">
        <color theme="0" tint="-0.34998626667073579"/>
      </left>
      <right style="thin">
        <color theme="0" tint="-0.24994659260841701"/>
      </right>
      <top style="thin">
        <color rgb="FFBBBBBB"/>
      </top>
      <bottom style="thin">
        <color rgb="FFBBBBBB"/>
      </bottom>
      <diagonal/>
    </border>
    <border>
      <left style="thin">
        <color theme="0" tint="-0.24994659260841701"/>
      </left>
      <right style="medium">
        <color theme="0" tint="-0.34998626667073579"/>
      </right>
      <top style="thin">
        <color rgb="FFBBBBBB"/>
      </top>
      <bottom style="thin">
        <color rgb="FFBBBBBB"/>
      </bottom>
      <diagonal/>
    </border>
    <border>
      <left style="medium">
        <color theme="0" tint="-0.34998626667073579"/>
      </left>
      <right style="thin">
        <color theme="0" tint="-0.24994659260841701"/>
      </right>
      <top style="thin">
        <color rgb="FFBBBBBB"/>
      </top>
      <bottom style="medium">
        <color theme="0" tint="-0.34998626667073579"/>
      </bottom>
      <diagonal/>
    </border>
    <border>
      <left style="thin">
        <color theme="0" tint="-0.24994659260841701"/>
      </left>
      <right style="medium">
        <color theme="0" tint="-0.34998626667073579"/>
      </right>
      <top style="thin">
        <color rgb="FFBBBBBB"/>
      </top>
      <bottom style="medium">
        <color theme="0" tint="-0.34998626667073579"/>
      </bottom>
      <diagonal/>
    </border>
    <border>
      <left style="medium">
        <color theme="0" tint="-0.34998626667073579"/>
      </left>
      <right style="thin">
        <color theme="0" tint="-0.24994659260841701"/>
      </right>
      <top/>
      <bottom style="thin">
        <color rgb="FFBBBBBB"/>
      </bottom>
      <diagonal/>
    </border>
    <border>
      <left style="thin">
        <color theme="0" tint="-0.24994659260841701"/>
      </left>
      <right style="medium">
        <color theme="0" tint="-0.34998626667073579"/>
      </right>
      <top/>
      <bottom style="thin">
        <color rgb="FFBBBBBB"/>
      </bottom>
      <diagonal/>
    </border>
    <border>
      <left style="medium">
        <color theme="0" tint="-0.34998626667073579"/>
      </left>
      <right style="thin">
        <color theme="0" tint="-0.24994659260841701"/>
      </right>
      <top style="medium">
        <color theme="0" tint="-0.34998626667073579"/>
      </top>
      <bottom style="medium">
        <color theme="0" tint="-0.34998626667073579"/>
      </bottom>
      <diagonal/>
    </border>
    <border>
      <left style="thin">
        <color theme="0" tint="-0.24994659260841701"/>
      </left>
      <right style="medium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</borders>
  <cellStyleXfs count="1">
    <xf numFmtId="0" fontId="0" fillId="0" borderId="0"/>
  </cellStyleXfs>
  <cellXfs count="89">
    <xf numFmtId="0" fontId="0" fillId="0" borderId="0" xfId="0"/>
    <xf numFmtId="0" fontId="4" fillId="4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left" vertical="center" wrapText="1"/>
    </xf>
    <xf numFmtId="0" fontId="5" fillId="6" borderId="1" xfId="0" applyFont="1" applyFill="1" applyBorder="1" applyAlignment="1">
      <alignment horizontal="left" vertical="center" wrapText="1"/>
    </xf>
    <xf numFmtId="164" fontId="5" fillId="6" borderId="1" xfId="0" applyNumberFormat="1" applyFont="1" applyFill="1" applyBorder="1" applyAlignment="1">
      <alignment horizontal="left" vertical="center" wrapText="1"/>
    </xf>
    <xf numFmtId="164" fontId="5" fillId="5" borderId="1" xfId="0" applyNumberFormat="1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164" fontId="11" fillId="7" borderId="1" xfId="0" applyNumberFormat="1" applyFont="1" applyFill="1" applyBorder="1" applyAlignment="1">
      <alignment horizontal="center" vertical="center" wrapText="1"/>
    </xf>
    <xf numFmtId="1" fontId="11" fillId="7" borderId="1" xfId="0" applyNumberFormat="1" applyFont="1" applyFill="1" applyBorder="1" applyAlignment="1">
      <alignment horizontal="center" vertical="center" wrapText="1"/>
    </xf>
    <xf numFmtId="168" fontId="11" fillId="7" borderId="1" xfId="0" applyNumberFormat="1" applyFont="1" applyFill="1" applyBorder="1" applyAlignment="1">
      <alignment horizontal="center" vertical="center" wrapText="1"/>
    </xf>
    <xf numFmtId="0" fontId="12" fillId="9" borderId="1" xfId="0" applyFont="1" applyFill="1" applyBorder="1" applyAlignment="1">
      <alignment horizontal="left" vertical="center" wrapText="1"/>
    </xf>
    <xf numFmtId="0" fontId="3" fillId="3" borderId="0" xfId="0" applyFont="1" applyFill="1" applyAlignment="1">
      <alignment horizontal="centerContinuous" vertical="center" wrapText="1"/>
    </xf>
    <xf numFmtId="0" fontId="13" fillId="3" borderId="0" xfId="0" applyFont="1" applyFill="1" applyAlignment="1">
      <alignment horizontal="centerContinuous" vertical="center" wrapText="1"/>
    </xf>
    <xf numFmtId="0" fontId="1" fillId="2" borderId="0" xfId="0" applyFont="1" applyFill="1" applyAlignment="1">
      <alignment horizontal="centerContinuous" vertical="center" wrapText="1"/>
    </xf>
    <xf numFmtId="0" fontId="2" fillId="0" borderId="0" xfId="0" applyFont="1" applyAlignment="1">
      <alignment horizontal="centerContinuous" vertical="center" wrapText="1"/>
    </xf>
    <xf numFmtId="0" fontId="14" fillId="0" borderId="0" xfId="0" applyFont="1" applyAlignment="1">
      <alignment horizontal="centerContinuous" vertical="center" wrapText="1"/>
    </xf>
    <xf numFmtId="0" fontId="16" fillId="6" borderId="1" xfId="0" applyFont="1" applyFill="1" applyBorder="1"/>
    <xf numFmtId="0" fontId="9" fillId="10" borderId="1" xfId="0" applyFont="1" applyFill="1" applyBorder="1" applyAlignment="1">
      <alignment horizontal="left" vertical="center" wrapText="1"/>
    </xf>
    <xf numFmtId="165" fontId="9" fillId="10" borderId="1" xfId="0" applyNumberFormat="1" applyFont="1" applyFill="1" applyBorder="1" applyAlignment="1">
      <alignment horizontal="left" vertical="center" wrapText="1"/>
    </xf>
    <xf numFmtId="166" fontId="9" fillId="10" borderId="1" xfId="0" applyNumberFormat="1" applyFont="1" applyFill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167" fontId="9" fillId="10" borderId="6" xfId="0" applyNumberFormat="1" applyFont="1" applyFill="1" applyBorder="1" applyAlignment="1">
      <alignment horizontal="left" vertical="center" wrapText="1"/>
    </xf>
    <xf numFmtId="0" fontId="9" fillId="10" borderId="8" xfId="0" applyFont="1" applyFill="1" applyBorder="1" applyAlignment="1">
      <alignment horizontal="left" vertical="center" wrapText="1"/>
    </xf>
    <xf numFmtId="0" fontId="3" fillId="4" borderId="7" xfId="0" applyFont="1" applyFill="1" applyBorder="1" applyAlignment="1">
      <alignment horizontal="centerContinuous" vertical="center" wrapText="1"/>
    </xf>
    <xf numFmtId="0" fontId="3" fillId="3" borderId="7" xfId="0" applyFont="1" applyFill="1" applyBorder="1" applyAlignment="1">
      <alignment horizontal="centerContinuous" vertical="center" wrapText="1"/>
    </xf>
    <xf numFmtId="0" fontId="8" fillId="0" borderId="10" xfId="0" applyFont="1" applyBorder="1" applyAlignment="1">
      <alignment horizontal="left" vertical="center" wrapText="1"/>
    </xf>
    <xf numFmtId="0" fontId="8" fillId="0" borderId="12" xfId="0" applyFont="1" applyBorder="1" applyAlignment="1">
      <alignment horizontal="left" vertical="center" wrapText="1"/>
    </xf>
    <xf numFmtId="0" fontId="8" fillId="0" borderId="14" xfId="0" applyFont="1" applyBorder="1" applyAlignment="1">
      <alignment horizontal="left" vertical="center" wrapText="1"/>
    </xf>
    <xf numFmtId="0" fontId="7" fillId="0" borderId="16" xfId="0" applyFont="1" applyBorder="1" applyAlignment="1">
      <alignment horizontal="left" vertical="center" wrapText="1" indent="1"/>
    </xf>
    <xf numFmtId="0" fontId="6" fillId="2" borderId="0" xfId="0" applyFont="1" applyFill="1" applyAlignment="1">
      <alignment horizontal="centerContinuous" vertical="center" wrapText="1"/>
    </xf>
    <xf numFmtId="0" fontId="15" fillId="0" borderId="0" xfId="0" applyFont="1" applyAlignment="1">
      <alignment horizontal="centerContinuous" vertical="center" wrapText="1"/>
    </xf>
    <xf numFmtId="0" fontId="7" fillId="0" borderId="1" xfId="0" applyFont="1" applyBorder="1" applyAlignment="1">
      <alignment horizontal="left" vertical="center" wrapText="1"/>
    </xf>
    <xf numFmtId="169" fontId="11" fillId="7" borderId="1" xfId="0" applyNumberFormat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left" vertical="center" wrapText="1"/>
    </xf>
    <xf numFmtId="0" fontId="19" fillId="0" borderId="1" xfId="0" applyFont="1" applyBorder="1" applyAlignment="1">
      <alignment horizontal="left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165" fontId="10" fillId="7" borderId="11" xfId="0" applyNumberFormat="1" applyFont="1" applyFill="1" applyBorder="1" applyAlignment="1">
      <alignment horizontal="right"/>
    </xf>
    <xf numFmtId="165" fontId="10" fillId="7" borderId="13" xfId="0" applyNumberFormat="1" applyFont="1" applyFill="1" applyBorder="1" applyAlignment="1">
      <alignment horizontal="right"/>
    </xf>
    <xf numFmtId="167" fontId="10" fillId="7" borderId="13" xfId="0" applyNumberFormat="1" applyFont="1" applyFill="1" applyBorder="1" applyAlignment="1">
      <alignment horizontal="right"/>
    </xf>
    <xf numFmtId="1" fontId="10" fillId="7" borderId="13" xfId="0" applyNumberFormat="1" applyFont="1" applyFill="1" applyBorder="1" applyAlignment="1">
      <alignment horizontal="right"/>
    </xf>
    <xf numFmtId="49" fontId="10" fillId="7" borderId="13" xfId="0" applyNumberFormat="1" applyFont="1" applyFill="1" applyBorder="1" applyAlignment="1">
      <alignment horizontal="right"/>
    </xf>
    <xf numFmtId="49" fontId="10" fillId="7" borderId="15" xfId="0" applyNumberFormat="1" applyFont="1" applyFill="1" applyBorder="1" applyAlignment="1">
      <alignment horizontal="right"/>
    </xf>
    <xf numFmtId="0" fontId="16" fillId="0" borderId="1" xfId="0" applyFont="1" applyBorder="1"/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16" fillId="11" borderId="1" xfId="0" applyFont="1" applyFill="1" applyBorder="1"/>
    <xf numFmtId="0" fontId="0" fillId="11" borderId="1" xfId="0" applyFill="1" applyBorder="1" applyAlignment="1">
      <alignment horizontal="center" vertical="center"/>
    </xf>
    <xf numFmtId="0" fontId="16" fillId="12" borderId="1" xfId="0" applyFont="1" applyFill="1" applyBorder="1"/>
    <xf numFmtId="0" fontId="0" fillId="12" borderId="1" xfId="0" applyFill="1" applyBorder="1" applyAlignment="1">
      <alignment horizontal="center" vertical="center"/>
    </xf>
    <xf numFmtId="0" fontId="16" fillId="13" borderId="1" xfId="0" applyFont="1" applyFill="1" applyBorder="1"/>
    <xf numFmtId="0" fontId="0" fillId="13" borderId="1" xfId="0" applyFill="1" applyBorder="1" applyAlignment="1">
      <alignment horizontal="center" vertical="center"/>
    </xf>
    <xf numFmtId="0" fontId="16" fillId="14" borderId="1" xfId="0" applyFont="1" applyFill="1" applyBorder="1"/>
    <xf numFmtId="0" fontId="0" fillId="14" borderId="1" xfId="0" applyFill="1" applyBorder="1" applyAlignment="1">
      <alignment horizontal="center" vertical="center"/>
    </xf>
    <xf numFmtId="0" fontId="5" fillId="0" borderId="17" xfId="0" applyFont="1" applyBorder="1" applyAlignment="1">
      <alignment horizontal="left" vertical="center" wrapText="1"/>
    </xf>
    <xf numFmtId="0" fontId="20" fillId="15" borderId="18" xfId="0" applyFont="1" applyFill="1" applyBorder="1"/>
    <xf numFmtId="0" fontId="21" fillId="16" borderId="19" xfId="0" applyFont="1" applyFill="1" applyBorder="1"/>
    <xf numFmtId="164" fontId="20" fillId="15" borderId="20" xfId="0" applyNumberFormat="1" applyFont="1" applyFill="1" applyBorder="1"/>
    <xf numFmtId="164" fontId="5" fillId="0" borderId="1" xfId="0" applyNumberFormat="1" applyFont="1" applyBorder="1" applyAlignment="1">
      <alignment horizontal="right" vertical="center" wrapText="1"/>
    </xf>
    <xf numFmtId="164" fontId="5" fillId="0" borderId="17" xfId="0" applyNumberFormat="1" applyFont="1" applyBorder="1" applyAlignment="1">
      <alignment horizontal="right" vertical="center" wrapText="1"/>
    </xf>
    <xf numFmtId="0" fontId="5" fillId="0" borderId="17" xfId="0" applyFont="1" applyBorder="1" applyAlignment="1">
      <alignment horizontal="center" vertical="center" wrapText="1"/>
    </xf>
    <xf numFmtId="0" fontId="0" fillId="11" borderId="21" xfId="0" applyFill="1" applyBorder="1" applyAlignment="1">
      <alignment horizontal="center" vertical="center"/>
    </xf>
    <xf numFmtId="0" fontId="0" fillId="12" borderId="21" xfId="0" applyFill="1" applyBorder="1" applyAlignment="1">
      <alignment horizontal="center" vertical="center"/>
    </xf>
    <xf numFmtId="0" fontId="0" fillId="13" borderId="21" xfId="0" applyFill="1" applyBorder="1" applyAlignment="1">
      <alignment horizontal="center" vertical="center"/>
    </xf>
    <xf numFmtId="0" fontId="0" fillId="14" borderId="21" xfId="0" applyFill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18" fillId="12" borderId="23" xfId="0" applyFont="1" applyFill="1" applyBorder="1" applyAlignment="1">
      <alignment horizontal="center"/>
    </xf>
    <xf numFmtId="0" fontId="18" fillId="13" borderId="23" xfId="0" applyFont="1" applyFill="1" applyBorder="1" applyAlignment="1">
      <alignment horizontal="center"/>
    </xf>
    <xf numFmtId="0" fontId="18" fillId="14" borderId="23" xfId="0" applyFont="1" applyFill="1" applyBorder="1" applyAlignment="1">
      <alignment horizontal="center"/>
    </xf>
    <xf numFmtId="0" fontId="18" fillId="0" borderId="25" xfId="0" applyFont="1" applyBorder="1" applyAlignment="1">
      <alignment horizontal="center"/>
    </xf>
    <xf numFmtId="0" fontId="18" fillId="12" borderId="22" xfId="0" applyFont="1" applyFill="1" applyBorder="1"/>
    <xf numFmtId="0" fontId="18" fillId="13" borderId="22" xfId="0" applyFont="1" applyFill="1" applyBorder="1"/>
    <xf numFmtId="0" fontId="18" fillId="14" borderId="22" xfId="0" applyFont="1" applyFill="1" applyBorder="1"/>
    <xf numFmtId="0" fontId="18" fillId="0" borderId="24" xfId="0" applyFont="1" applyBorder="1"/>
    <xf numFmtId="0" fontId="18" fillId="11" borderId="26" xfId="0" applyFont="1" applyFill="1" applyBorder="1"/>
    <xf numFmtId="0" fontId="18" fillId="11" borderId="27" xfId="0" applyFont="1" applyFill="1" applyBorder="1" applyAlignment="1">
      <alignment horizontal="center"/>
    </xf>
    <xf numFmtId="0" fontId="23" fillId="0" borderId="29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2" fillId="0" borderId="28" xfId="0" applyFont="1" applyBorder="1" applyAlignment="1">
      <alignment horizontal="center" vertical="center"/>
    </xf>
    <xf numFmtId="0" fontId="24" fillId="0" borderId="0" xfId="0" applyFont="1" applyAlignment="1">
      <alignment horizontal="left" vertical="center"/>
    </xf>
    <xf numFmtId="0" fontId="17" fillId="2" borderId="0" xfId="0" applyFont="1" applyFill="1" applyAlignment="1">
      <alignment horizontal="center" vertical="center" wrapText="1"/>
    </xf>
    <xf numFmtId="0" fontId="15" fillId="0" borderId="0" xfId="0" applyFont="1" applyAlignment="1">
      <alignment horizontal="left" vertical="center" wrapText="1"/>
    </xf>
    <xf numFmtId="0" fontId="6" fillId="2" borderId="0" xfId="0" applyFont="1" applyFill="1" applyAlignment="1">
      <alignment horizontal="center" vertical="center" wrapText="1"/>
    </xf>
    <xf numFmtId="0" fontId="5" fillId="8" borderId="9" xfId="0" applyFont="1" applyFill="1" applyBorder="1" applyAlignment="1">
      <alignment horizontal="left" vertical="top" wrapText="1"/>
    </xf>
    <xf numFmtId="0" fontId="5" fillId="8" borderId="2" xfId="0" applyFont="1" applyFill="1" applyBorder="1" applyAlignment="1">
      <alignment horizontal="left" vertical="top" wrapText="1"/>
    </xf>
  </cellXfs>
  <cellStyles count="1">
    <cellStyle name="Normal" xfId="0" builtinId="0"/>
  </cellStyles>
  <dxfs count="4">
    <dxf>
      <fill>
        <gradientFill degree="90">
          <stop position="0">
            <color rgb="FFFFBDBD"/>
          </stop>
          <stop position="0.5">
            <color theme="0"/>
          </stop>
          <stop position="1">
            <color rgb="FFFFBDBD"/>
          </stop>
        </gradientFill>
      </fill>
    </dxf>
    <dxf>
      <fill>
        <gradientFill degree="90">
          <stop position="0">
            <color rgb="FFFFE389"/>
          </stop>
          <stop position="0.5">
            <color theme="0"/>
          </stop>
          <stop position="1">
            <color rgb="FFFFE389"/>
          </stop>
        </gradientFill>
      </fill>
    </dxf>
    <dxf>
      <fill>
        <gradientFill degree="90">
          <stop position="0">
            <color rgb="FFFFFF99"/>
          </stop>
          <stop position="0.5">
            <color theme="0"/>
          </stop>
          <stop position="1">
            <color rgb="FFFFFF99"/>
          </stop>
        </gradientFill>
      </fill>
    </dxf>
    <dxf>
      <fill>
        <gradientFill degree="90">
          <stop position="0">
            <color rgb="FFB7FFB7"/>
          </stop>
          <stop position="0.5">
            <color theme="0"/>
          </stop>
          <stop position="1">
            <color rgb="FFB7FFB7"/>
          </stop>
        </gradient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BBBBB"/>
      <rgbColor rgb="FF808080"/>
      <rgbColor rgb="FF9999FF"/>
      <rgbColor rgb="FF993366"/>
      <rgbColor rgb="FFFFFACC"/>
      <rgbColor rgb="FFE8F4FD"/>
      <rgbColor rgb="FF660066"/>
      <rgbColor rgb="FFFF8080"/>
      <rgbColor rgb="FF0066CC"/>
      <rgbColor rgb="FFCCE5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D6E4F0"/>
      <rgbColor rgb="FFE2F0CB"/>
      <rgbColor rgb="FFFFE5CC"/>
      <rgbColor rgb="FFF2F2F2"/>
      <rgbColor rgb="FFF8F8F8"/>
      <rgbColor rgb="FFCC99FF"/>
      <rgbColor rgb="FFFFD0D0"/>
      <rgbColor rgb="FF2E75B6"/>
      <rgbColor rgb="FF33CCCC"/>
      <rgbColor rgb="FF99CC00"/>
      <rgbColor rgb="FFFFCC00"/>
      <rgbColor rgb="FFFF9900"/>
      <rgbColor rgb="FFFF6600"/>
      <rgbColor rgb="FF555555"/>
      <rgbColor rgb="FF969696"/>
      <rgbColor rgb="FF003580"/>
      <rgbColor rgb="FF339966"/>
      <rgbColor rgb="FF003300"/>
      <rgbColor rgb="FF5C4000"/>
      <rgbColor rgb="FF993300"/>
      <rgbColor rgb="FF993366"/>
      <rgbColor rgb="FF333399"/>
      <rgbColor rgb="FF1F3864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EFBD"/>
      <color rgb="FF09FF09"/>
      <color rgb="FFB7FFB7"/>
      <color rgb="FFFFFF99"/>
      <color rgb="FFE6AF00"/>
      <color rgb="FFFFE389"/>
      <color rgb="FFFFBDBD"/>
      <color rgb="FFFF9393"/>
      <color rgb="FFDDEE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RISK</a:t>
            </a:r>
            <a:r>
              <a:rPr lang="en-US" sz="2400" b="1" baseline="0"/>
              <a:t> LEVEL</a:t>
            </a:r>
            <a:endParaRPr lang="en-US" sz="2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"/>
          <c:y val="0.24424387892464"/>
          <c:w val="1"/>
          <c:h val="0.71618528836914108"/>
        </c:manualLayout>
      </c:layout>
      <c:pie3DChart>
        <c:varyColors val="1"/>
        <c:ser>
          <c:idx val="0"/>
          <c:order val="0"/>
          <c:tx>
            <c:strRef>
              <c:f>'Aging Report'!$G$21</c:f>
              <c:strCache>
                <c:ptCount val="1"/>
                <c:pt idx="0">
                  <c:v>Count</c:v>
                </c:pt>
              </c:strCache>
            </c:strRef>
          </c:tx>
          <c:dPt>
            <c:idx val="0"/>
            <c:bubble3D val="0"/>
            <c:spPr>
              <a:gradFill flip="none" rotWithShape="1">
                <a:gsLst>
                  <a:gs pos="0">
                    <a:srgbClr val="FF0000"/>
                  </a:gs>
                  <a:gs pos="100000">
                    <a:srgbClr val="FFBDBD"/>
                  </a:gs>
                </a:gsLst>
                <a:path path="circle">
                  <a:fillToRect t="100000" r="100000"/>
                </a:path>
                <a:tileRect l="-100000" b="-100000"/>
              </a:gra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E97-48C0-9217-9356B34A3EC4}"/>
              </c:ext>
            </c:extLst>
          </c:dPt>
          <c:dPt>
            <c:idx val="1"/>
            <c:bubble3D val="0"/>
            <c:spPr>
              <a:gradFill flip="none" rotWithShape="1">
                <a:gsLst>
                  <a:gs pos="0">
                    <a:srgbClr val="FFC000"/>
                  </a:gs>
                  <a:gs pos="100000">
                    <a:srgbClr val="FFEFBD"/>
                  </a:gs>
                </a:gsLst>
                <a:path path="circle">
                  <a:fillToRect r="100000" b="100000"/>
                </a:path>
                <a:tileRect l="-100000" t="-100000"/>
              </a:gra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2E97-48C0-9217-9356B34A3EC4}"/>
              </c:ext>
            </c:extLst>
          </c:dPt>
          <c:dPt>
            <c:idx val="2"/>
            <c:bubble3D val="0"/>
            <c:spPr>
              <a:gradFill flip="none" rotWithShape="1">
                <a:gsLst>
                  <a:gs pos="0">
                    <a:srgbClr val="FFFF00"/>
                  </a:gs>
                  <a:gs pos="100000">
                    <a:srgbClr val="FFFF99"/>
                  </a:gs>
                </a:gsLst>
                <a:path path="circle">
                  <a:fillToRect l="100000" b="100000"/>
                </a:path>
                <a:tileRect t="-100000" r="-100000"/>
              </a:gra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E97-48C0-9217-9356B34A3EC4}"/>
              </c:ext>
            </c:extLst>
          </c:dPt>
          <c:dPt>
            <c:idx val="3"/>
            <c:bubble3D val="0"/>
            <c:spPr>
              <a:gradFill flip="none" rotWithShape="1">
                <a:gsLst>
                  <a:gs pos="0">
                    <a:srgbClr val="09FF09"/>
                  </a:gs>
                  <a:gs pos="100000">
                    <a:srgbClr val="B7FFB7"/>
                  </a:gs>
                </a:gsLst>
                <a:path path="circle">
                  <a:fillToRect l="100000" t="100000"/>
                </a:path>
                <a:tileRect r="-100000" b="-100000"/>
              </a:gra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2E97-48C0-9217-9356B34A3EC4}"/>
              </c:ext>
            </c:extLst>
          </c:dPt>
          <c:dPt>
            <c:idx val="4"/>
            <c:bubble3D val="0"/>
            <c:spPr>
              <a:gradFill>
                <a:gsLst>
                  <a:gs pos="0">
                    <a:schemeClr val="bg1">
                      <a:lumMod val="85000"/>
                    </a:schemeClr>
                  </a:gs>
                  <a:gs pos="100000">
                    <a:schemeClr val="bg1"/>
                  </a:gs>
                </a:gsLst>
                <a:path path="circle">
                  <a:fillToRect l="100000" t="100000"/>
                </a:path>
              </a:gra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E97-48C0-9217-9356B34A3EC4}"/>
              </c:ext>
            </c:extLst>
          </c:dPt>
          <c:dLbls>
            <c:spPr>
              <a:solidFill>
                <a:srgbClr val="FFFFFF"/>
              </a:solidFill>
              <a:ln>
                <a:solidFill>
                  <a:srgbClr val="000000">
                    <a:lumMod val="25000"/>
                    <a:lumOff val="75000"/>
                  </a:srgb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'Aging Report'!$F$22:$F$26</c:f>
              <c:strCache>
                <c:ptCount val="5"/>
                <c:pt idx="0">
                  <c:v>CRITICAL</c:v>
                </c:pt>
                <c:pt idx="1">
                  <c:v>HIGH RISK</c:v>
                </c:pt>
                <c:pt idx="2">
                  <c:v>WATCH</c:v>
                </c:pt>
                <c:pt idx="3">
                  <c:v>MONITOR</c:v>
                </c:pt>
                <c:pt idx="4">
                  <c:v>CURRENT</c:v>
                </c:pt>
              </c:strCache>
            </c:strRef>
          </c:cat>
          <c:val>
            <c:numRef>
              <c:f>'Aging Report'!$G$22:$G$26</c:f>
              <c:numCache>
                <c:formatCode>General</c:formatCode>
                <c:ptCount val="5"/>
                <c:pt idx="0">
                  <c:v>3</c:v>
                </c:pt>
                <c:pt idx="1">
                  <c:v>5</c:v>
                </c:pt>
                <c:pt idx="2">
                  <c:v>3</c:v>
                </c:pt>
                <c:pt idx="3">
                  <c:v>2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97-48C0-9217-9356B34A3E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74839</xdr:colOff>
      <xdr:row>2</xdr:row>
      <xdr:rowOff>200024</xdr:rowOff>
    </xdr:from>
    <xdr:to>
      <xdr:col>19</xdr:col>
      <xdr:colOff>557894</xdr:colOff>
      <xdr:row>18</xdr:row>
      <xdr:rowOff>13607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FB09D5A-038F-0015-2E90-354E6D7CE9B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1"/>
  <sheetViews>
    <sheetView showGridLines="0" topLeftCell="A10" zoomScale="130" zoomScaleNormal="130" workbookViewId="0">
      <selection activeCell="E6" sqref="E6"/>
    </sheetView>
  </sheetViews>
  <sheetFormatPr defaultColWidth="8.7109375" defaultRowHeight="15" x14ac:dyDescent="0.25"/>
  <cols>
    <col min="1" max="1" width="22" customWidth="1"/>
    <col min="2" max="2" width="58.5703125" customWidth="1"/>
    <col min="3" max="3" width="12" customWidth="1"/>
    <col min="4" max="7" width="5" customWidth="1"/>
  </cols>
  <sheetData>
    <row r="1" spans="1:3" ht="36" customHeight="1" x14ac:dyDescent="0.25">
      <c r="A1" s="13" t="s">
        <v>0</v>
      </c>
      <c r="B1" s="13"/>
      <c r="C1" s="13"/>
    </row>
    <row r="2" spans="1:3" ht="19.5" customHeight="1" x14ac:dyDescent="0.25">
      <c r="A2" s="15" t="s">
        <v>1</v>
      </c>
      <c r="B2" s="14"/>
      <c r="C2" s="14"/>
    </row>
    <row r="4" spans="1:3" ht="27.75" customHeight="1" x14ac:dyDescent="0.25">
      <c r="A4" s="12" t="s">
        <v>2</v>
      </c>
      <c r="B4" s="12"/>
      <c r="C4" s="12"/>
    </row>
    <row r="5" spans="1:3" ht="33" customHeight="1" x14ac:dyDescent="0.25">
      <c r="A5" s="1" t="s">
        <v>3</v>
      </c>
      <c r="B5" s="1" t="s">
        <v>4</v>
      </c>
      <c r="C5" s="1" t="s">
        <v>5</v>
      </c>
    </row>
    <row r="6" spans="1:3" ht="34.5" customHeight="1" x14ac:dyDescent="0.25">
      <c r="A6" s="2" t="s">
        <v>6</v>
      </c>
      <c r="B6" s="2" t="s">
        <v>7</v>
      </c>
      <c r="C6" s="2" t="s">
        <v>8</v>
      </c>
    </row>
    <row r="7" spans="1:3" ht="34.5" customHeight="1" x14ac:dyDescent="0.25">
      <c r="A7" s="3" t="s">
        <v>9</v>
      </c>
      <c r="B7" s="3" t="s">
        <v>10</v>
      </c>
      <c r="C7" s="3" t="s">
        <v>11</v>
      </c>
    </row>
    <row r="8" spans="1:3" ht="34.5" customHeight="1" x14ac:dyDescent="0.25">
      <c r="A8" s="2" t="s">
        <v>12</v>
      </c>
      <c r="B8" s="2" t="s">
        <v>13</v>
      </c>
      <c r="C8" s="2" t="s">
        <v>14</v>
      </c>
    </row>
    <row r="9" spans="1:3" ht="34.5" customHeight="1" x14ac:dyDescent="0.25">
      <c r="A9" s="3" t="s">
        <v>15</v>
      </c>
      <c r="B9" s="3" t="s">
        <v>16</v>
      </c>
      <c r="C9" s="3" t="s">
        <v>17</v>
      </c>
    </row>
    <row r="10" spans="1:3" ht="34.5" customHeight="1" x14ac:dyDescent="0.25">
      <c r="A10" s="2" t="s">
        <v>18</v>
      </c>
      <c r="B10" s="2" t="s">
        <v>19</v>
      </c>
      <c r="C10" s="2" t="s">
        <v>20</v>
      </c>
    </row>
    <row r="11" spans="1:3" ht="34.5" customHeight="1" x14ac:dyDescent="0.25">
      <c r="A11" s="3" t="s">
        <v>21</v>
      </c>
      <c r="B11" s="3" t="s">
        <v>22</v>
      </c>
      <c r="C11" s="3" t="s">
        <v>23</v>
      </c>
    </row>
  </sheetData>
  <pageMargins left="0.75" right="0.75" top="1" bottom="1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6"/>
  <sheetViews>
    <sheetView showGridLines="0" tabSelected="1" topLeftCell="B3" zoomScaleNormal="100" workbookViewId="0">
      <selection activeCell="E13" sqref="E13"/>
    </sheetView>
  </sheetViews>
  <sheetFormatPr defaultColWidth="8.7109375" defaultRowHeight="15" x14ac:dyDescent="0.25"/>
  <cols>
    <col min="1" max="1" width="11.7109375" customWidth="1"/>
    <col min="2" max="2" width="24" customWidth="1"/>
    <col min="3" max="3" width="12" customWidth="1"/>
    <col min="4" max="4" width="14" customWidth="1"/>
    <col min="5" max="5" width="15" customWidth="1"/>
    <col min="6" max="6" width="12.85546875" customWidth="1"/>
    <col min="7" max="7" width="19.42578125" customWidth="1"/>
    <col min="8" max="8" width="30" customWidth="1"/>
  </cols>
  <sheetData>
    <row r="1" spans="1:8" ht="30" customHeight="1" x14ac:dyDescent="0.25">
      <c r="A1" s="84" t="s">
        <v>24</v>
      </c>
      <c r="B1" s="84"/>
      <c r="C1" s="84"/>
      <c r="D1" s="84"/>
      <c r="E1" s="84"/>
      <c r="F1" s="84"/>
      <c r="G1" s="84"/>
      <c r="H1" s="84"/>
    </row>
    <row r="2" spans="1:8" ht="29.25" customHeight="1" x14ac:dyDescent="0.25">
      <c r="A2" s="85" t="s">
        <v>25</v>
      </c>
      <c r="B2" s="85"/>
      <c r="C2" s="85"/>
      <c r="D2" s="85"/>
      <c r="E2" s="85"/>
      <c r="F2" s="85"/>
      <c r="G2" s="85"/>
      <c r="H2" s="85"/>
    </row>
    <row r="3" spans="1:8" ht="40.5" customHeight="1" x14ac:dyDescent="0.25">
      <c r="A3" s="1" t="s">
        <v>26</v>
      </c>
      <c r="B3" s="1" t="s">
        <v>27</v>
      </c>
      <c r="C3" s="1" t="s">
        <v>28</v>
      </c>
      <c r="D3" s="1" t="s">
        <v>29</v>
      </c>
      <c r="E3" s="1" t="s">
        <v>30</v>
      </c>
      <c r="F3" s="1" t="s">
        <v>31</v>
      </c>
      <c r="G3" s="1" t="s">
        <v>32</v>
      </c>
      <c r="H3" s="1" t="s">
        <v>33</v>
      </c>
    </row>
    <row r="4" spans="1:8" ht="18" customHeight="1" x14ac:dyDescent="0.25">
      <c r="A4" s="48" t="s">
        <v>34</v>
      </c>
      <c r="B4" s="47" t="s">
        <v>35</v>
      </c>
      <c r="C4" s="48" t="s">
        <v>36</v>
      </c>
      <c r="D4" s="62">
        <v>84200</v>
      </c>
      <c r="E4" s="48">
        <v>94</v>
      </c>
      <c r="F4" s="48" t="str" cm="1">
        <f t="array" ref="F4">_xlfn.IFS(E4&gt;$D$22,$F$22,E4&gt;$D$23,$F$23,E4&gt;$D$24,$F$24,E4&gt;$D$25,$F$25,E4=$D$26,$F$26)</f>
        <v>CRITICAL</v>
      </c>
      <c r="G4" s="49" t="s">
        <v>38</v>
      </c>
      <c r="H4" s="47" t="s">
        <v>39</v>
      </c>
    </row>
    <row r="5" spans="1:8" ht="18" customHeight="1" x14ac:dyDescent="0.25">
      <c r="A5" s="48" t="s">
        <v>40</v>
      </c>
      <c r="B5" s="47" t="s">
        <v>41</v>
      </c>
      <c r="C5" s="48" t="s">
        <v>42</v>
      </c>
      <c r="D5" s="62">
        <v>31500</v>
      </c>
      <c r="E5" s="48">
        <v>78</v>
      </c>
      <c r="F5" s="48" t="str" cm="1">
        <f t="array" ref="F5">_xlfn.IFS(E5&gt;$D$22,$F$22,E5&gt;$D$23,$F$23,E5&gt;$D$24,$F$24,E5&gt;$D$25,$F$25,E5=$D$26,$F$26)</f>
        <v>HIGH RISK</v>
      </c>
      <c r="G5" s="49" t="s">
        <v>43</v>
      </c>
      <c r="H5" s="47" t="s">
        <v>44</v>
      </c>
    </row>
    <row r="6" spans="1:8" ht="18" customHeight="1" x14ac:dyDescent="0.25">
      <c r="A6" s="48" t="s">
        <v>45</v>
      </c>
      <c r="B6" s="47" t="s">
        <v>46</v>
      </c>
      <c r="C6" s="48" t="s">
        <v>47</v>
      </c>
      <c r="D6" s="62">
        <v>12800</v>
      </c>
      <c r="E6" s="48">
        <v>55</v>
      </c>
      <c r="F6" s="48" t="str" cm="1">
        <f t="array" ref="F6">_xlfn.IFS(E6&gt;$D$22,$F$22,E6&gt;$D$23,$F$23,E6&gt;$D$24,$F$24,E6&gt;$D$25,$F$25,E6=$D$26,$F$26)</f>
        <v>WATCH</v>
      </c>
      <c r="G6" s="49" t="s">
        <v>48</v>
      </c>
      <c r="H6" s="47" t="s">
        <v>49</v>
      </c>
    </row>
    <row r="7" spans="1:8" ht="18" customHeight="1" x14ac:dyDescent="0.25">
      <c r="A7" s="48" t="s">
        <v>50</v>
      </c>
      <c r="B7" s="47" t="s">
        <v>51</v>
      </c>
      <c r="C7" s="48" t="s">
        <v>52</v>
      </c>
      <c r="D7" s="62">
        <v>67400</v>
      </c>
      <c r="E7" s="48">
        <v>112</v>
      </c>
      <c r="F7" s="48" t="str" cm="1">
        <f t="array" ref="F7">_xlfn.IFS(E7&gt;$D$22,$F$22,E7&gt;$D$23,$F$23,E7&gt;$D$24,$F$24,E7&gt;$D$25,$F$25,E7=$D$26,$F$26)</f>
        <v>CRITICAL</v>
      </c>
      <c r="G7" s="49" t="s">
        <v>53</v>
      </c>
      <c r="H7" s="47" t="s">
        <v>54</v>
      </c>
    </row>
    <row r="8" spans="1:8" ht="18" customHeight="1" x14ac:dyDescent="0.25">
      <c r="A8" s="48" t="s">
        <v>55</v>
      </c>
      <c r="B8" s="47" t="s">
        <v>56</v>
      </c>
      <c r="C8" s="48" t="s">
        <v>36</v>
      </c>
      <c r="D8" s="62">
        <v>8900</v>
      </c>
      <c r="E8" s="48">
        <v>22</v>
      </c>
      <c r="F8" s="48" t="str" cm="1">
        <f t="array" ref="F8">_xlfn.IFS(E8&gt;$D$22,$F$22,E8&gt;$D$23,$F$23,E8&gt;$D$24,$F$24,E8&gt;$D$25,$F$25,E8=$D$26,$F$26)</f>
        <v>MONITOR</v>
      </c>
      <c r="G8" s="49" t="s">
        <v>58</v>
      </c>
      <c r="H8" s="47" t="s">
        <v>59</v>
      </c>
    </row>
    <row r="9" spans="1:8" ht="18" customHeight="1" x14ac:dyDescent="0.25">
      <c r="A9" s="48" t="s">
        <v>60</v>
      </c>
      <c r="B9" s="47" t="s">
        <v>61</v>
      </c>
      <c r="C9" s="48" t="s">
        <v>42</v>
      </c>
      <c r="D9" s="62">
        <v>145000</v>
      </c>
      <c r="E9" s="48">
        <v>70</v>
      </c>
      <c r="F9" s="48" t="str" cm="1">
        <f t="array" ref="F9">_xlfn.IFS(E9&gt;$D$22,$F$22,E9&gt;$D$23,$F$23,E9&gt;$D$24,$F$24,E9&gt;$D$25,$F$25,E9=$D$26,$F$26)</f>
        <v>HIGH RISK</v>
      </c>
      <c r="G9" s="49" t="s">
        <v>63</v>
      </c>
      <c r="H9" s="47" t="s">
        <v>64</v>
      </c>
    </row>
    <row r="10" spans="1:8" ht="18" customHeight="1" x14ac:dyDescent="0.25">
      <c r="A10" s="48" t="s">
        <v>65</v>
      </c>
      <c r="B10" s="47" t="s">
        <v>66</v>
      </c>
      <c r="C10" s="48" t="s">
        <v>52</v>
      </c>
      <c r="D10" s="62">
        <v>23600</v>
      </c>
      <c r="E10" s="48">
        <v>48</v>
      </c>
      <c r="F10" s="48" t="str" cm="1">
        <f t="array" ref="F10">_xlfn.IFS(E10&gt;$D$22,$F$22,E10&gt;$D$23,$F$23,E10&gt;$D$24,$F$24,E10&gt;$D$25,$F$25,E10=$D$26,$F$26)</f>
        <v>WATCH</v>
      </c>
      <c r="G10" s="49" t="s">
        <v>67</v>
      </c>
      <c r="H10" s="47" t="s">
        <v>68</v>
      </c>
    </row>
    <row r="11" spans="1:8" ht="18" customHeight="1" x14ac:dyDescent="0.25">
      <c r="A11" s="48" t="s">
        <v>69</v>
      </c>
      <c r="B11" s="47" t="s">
        <v>70</v>
      </c>
      <c r="C11" s="48" t="s">
        <v>36</v>
      </c>
      <c r="D11" s="62">
        <v>51200</v>
      </c>
      <c r="E11" s="48">
        <v>88</v>
      </c>
      <c r="F11" s="48" t="str" cm="1">
        <f t="array" ref="F11">_xlfn.IFS(E11&gt;$D$22,$F$22,E11&gt;$D$23,$F$23,E11&gt;$D$24,$F$24,E11&gt;$D$25,$F$25,E11=$D$26,$F$26)</f>
        <v>HIGH RISK</v>
      </c>
      <c r="G11" s="49" t="s">
        <v>71</v>
      </c>
      <c r="H11" s="47" t="s">
        <v>72</v>
      </c>
    </row>
    <row r="12" spans="1:8" ht="18" customHeight="1" x14ac:dyDescent="0.25">
      <c r="A12" s="48" t="s">
        <v>73</v>
      </c>
      <c r="B12" s="47" t="s">
        <v>74</v>
      </c>
      <c r="C12" s="48" t="s">
        <v>47</v>
      </c>
      <c r="D12" s="62">
        <v>9800</v>
      </c>
      <c r="E12" s="48">
        <v>15</v>
      </c>
      <c r="F12" s="48" t="str" cm="1">
        <f t="array" ref="F12">_xlfn.IFS(E12&gt;$D$22,$F$22,E12&gt;$D$23,$F$23,E12&gt;$D$24,$F$24,E12&gt;$D$25,$F$25,E12=$D$26,$F$26)</f>
        <v>MONITOR</v>
      </c>
      <c r="G12" s="49" t="s">
        <v>75</v>
      </c>
      <c r="H12" s="47" t="s">
        <v>76</v>
      </c>
    </row>
    <row r="13" spans="1:8" ht="18" customHeight="1" x14ac:dyDescent="0.25">
      <c r="A13" s="48" t="s">
        <v>77</v>
      </c>
      <c r="B13" s="47" t="s">
        <v>78</v>
      </c>
      <c r="C13" s="48" t="s">
        <v>47</v>
      </c>
      <c r="D13" s="62">
        <v>34700</v>
      </c>
      <c r="E13" s="48">
        <v>0</v>
      </c>
      <c r="F13" s="48" t="str" cm="1">
        <f t="array" ref="F13">_xlfn.IFS(E13&gt;$D$22,$F$22,E13&gt;$D$23,$F$23,E13&gt;$D$24,$F$24,E13&gt;$D$25,$F$25,E13=$D$26,$F$26)</f>
        <v>CURRENT</v>
      </c>
      <c r="G13" s="49" t="s">
        <v>79</v>
      </c>
      <c r="H13" s="47" t="s">
        <v>80</v>
      </c>
    </row>
    <row r="14" spans="1:8" ht="18" customHeight="1" x14ac:dyDescent="0.25">
      <c r="A14" s="48" t="s">
        <v>81</v>
      </c>
      <c r="B14" s="47" t="s">
        <v>82</v>
      </c>
      <c r="C14" s="48" t="s">
        <v>36</v>
      </c>
      <c r="D14" s="62">
        <v>78300</v>
      </c>
      <c r="E14" s="48">
        <v>101</v>
      </c>
      <c r="F14" s="48" t="str" cm="1">
        <f t="array" ref="F14">_xlfn.IFS(E14&gt;$D$22,$F$22,E14&gt;$D$23,$F$23,E14&gt;$D$24,$F$24,E14&gt;$D$25,$F$25,E14=$D$26,$F$26)</f>
        <v>CRITICAL</v>
      </c>
      <c r="G14" s="49" t="s">
        <v>83</v>
      </c>
      <c r="H14" s="47" t="s">
        <v>84</v>
      </c>
    </row>
    <row r="15" spans="1:8" ht="18" customHeight="1" x14ac:dyDescent="0.25">
      <c r="A15" s="48" t="s">
        <v>85</v>
      </c>
      <c r="B15" s="47" t="s">
        <v>86</v>
      </c>
      <c r="C15" s="48" t="s">
        <v>42</v>
      </c>
      <c r="D15" s="62">
        <v>6200</v>
      </c>
      <c r="E15" s="48">
        <v>38</v>
      </c>
      <c r="F15" s="48" t="str" cm="1">
        <f t="array" ref="F15">_xlfn.IFS(E15&gt;$D$22,$F$22,E15&gt;$D$23,$F$23,E15&gt;$D$24,$F$24,E15&gt;$D$25,$F$25,E15=$D$26,$F$26)</f>
        <v>WATCH</v>
      </c>
      <c r="G15" s="49" t="s">
        <v>87</v>
      </c>
      <c r="H15" s="47" t="s">
        <v>88</v>
      </c>
    </row>
    <row r="16" spans="1:8" ht="18" customHeight="1" x14ac:dyDescent="0.25">
      <c r="A16" s="48" t="s">
        <v>89</v>
      </c>
      <c r="B16" s="47" t="s">
        <v>90</v>
      </c>
      <c r="C16" s="48" t="s">
        <v>42</v>
      </c>
      <c r="D16" s="62">
        <v>29100</v>
      </c>
      <c r="E16" s="48">
        <v>65</v>
      </c>
      <c r="F16" s="48" t="str" cm="1">
        <f t="array" ref="F16">_xlfn.IFS(E16&gt;$D$22,$F$22,E16&gt;$D$23,$F$23,E16&gt;$D$24,$F$24,E16&gt;$D$25,$F$25,E16=$D$26,$F$26)</f>
        <v>HIGH RISK</v>
      </c>
      <c r="G16" s="49" t="s">
        <v>91</v>
      </c>
      <c r="H16" s="47" t="s">
        <v>92</v>
      </c>
    </row>
    <row r="17" spans="1:8" ht="18" customHeight="1" x14ac:dyDescent="0.25">
      <c r="A17" s="48" t="s">
        <v>93</v>
      </c>
      <c r="B17" s="47" t="s">
        <v>94</v>
      </c>
      <c r="C17" s="48" t="s">
        <v>52</v>
      </c>
      <c r="D17" s="62">
        <v>15400</v>
      </c>
      <c r="E17" s="48">
        <v>0</v>
      </c>
      <c r="F17" s="48" t="str" cm="1">
        <f t="array" ref="F17">_xlfn.IFS(E17&gt;$D$22,$F$22,E17&gt;$D$23,$F$23,E17&gt;$D$24,$F$24,E17&gt;$D$25,$F$25,E17=$D$26,$F$26)</f>
        <v>CURRENT</v>
      </c>
      <c r="G17" s="49" t="s">
        <v>63</v>
      </c>
      <c r="H17" s="47" t="s">
        <v>95</v>
      </c>
    </row>
    <row r="18" spans="1:8" ht="18" customHeight="1" x14ac:dyDescent="0.25">
      <c r="A18" s="64" t="s">
        <v>96</v>
      </c>
      <c r="B18" s="58" t="s">
        <v>97</v>
      </c>
      <c r="C18" s="64" t="s">
        <v>36</v>
      </c>
      <c r="D18" s="63">
        <v>92000</v>
      </c>
      <c r="E18" s="48">
        <v>76</v>
      </c>
      <c r="F18" s="48" t="str" cm="1">
        <f t="array" ref="F18">_xlfn.IFS(E18&gt;$D$22,$F$22,E18&gt;$D$23,$F$23,E18&gt;$D$24,$F$24,E18&gt;$D$25,$F$25,E18=$D$26,$F$26)</f>
        <v>HIGH RISK</v>
      </c>
      <c r="G18" s="49" t="s">
        <v>98</v>
      </c>
      <c r="H18" s="47" t="s">
        <v>99</v>
      </c>
    </row>
    <row r="19" spans="1:8" ht="15" customHeight="1" x14ac:dyDescent="0.25">
      <c r="A19" s="59" t="s">
        <v>100</v>
      </c>
      <c r="B19" s="60"/>
      <c r="C19" s="60"/>
      <c r="D19" s="61">
        <f>SUM(D4:D18)</f>
        <v>690100</v>
      </c>
    </row>
    <row r="20" spans="1:8" ht="15.75" thickBot="1" x14ac:dyDescent="0.3"/>
    <row r="21" spans="1:8" s="81" customFormat="1" ht="15" customHeight="1" thickBot="1" x14ac:dyDescent="0.3">
      <c r="A21" s="83" t="s">
        <v>101</v>
      </c>
      <c r="F21" s="82" t="s">
        <v>217</v>
      </c>
      <c r="G21" s="80" t="s">
        <v>218</v>
      </c>
    </row>
    <row r="22" spans="1:8" ht="15" customHeight="1" x14ac:dyDescent="0.25">
      <c r="A22" s="50" t="s">
        <v>200</v>
      </c>
      <c r="B22" s="50" t="s">
        <v>30</v>
      </c>
      <c r="C22" s="50" t="s">
        <v>214</v>
      </c>
      <c r="D22" s="51">
        <v>90</v>
      </c>
      <c r="E22" s="65"/>
      <c r="F22" s="78" t="s">
        <v>37</v>
      </c>
      <c r="G22" s="79">
        <f>COUNTIF($F$4:$F$18,F22)</f>
        <v>3</v>
      </c>
    </row>
    <row r="23" spans="1:8" ht="15" customHeight="1" x14ac:dyDescent="0.25">
      <c r="A23" s="52" t="s">
        <v>201</v>
      </c>
      <c r="B23" s="52" t="s">
        <v>30</v>
      </c>
      <c r="C23" s="52" t="s">
        <v>215</v>
      </c>
      <c r="D23" s="53">
        <v>61</v>
      </c>
      <c r="E23" s="66">
        <v>89</v>
      </c>
      <c r="F23" s="74" t="s">
        <v>212</v>
      </c>
      <c r="G23" s="70">
        <f t="shared" ref="G23:G26" si="0">COUNTIF($F$4:$F$18,F23)</f>
        <v>5</v>
      </c>
    </row>
    <row r="24" spans="1:8" ht="15" customHeight="1" x14ac:dyDescent="0.25">
      <c r="A24" s="54" t="s">
        <v>202</v>
      </c>
      <c r="B24" s="54" t="s">
        <v>30</v>
      </c>
      <c r="C24" s="54" t="s">
        <v>215</v>
      </c>
      <c r="D24" s="55">
        <v>31</v>
      </c>
      <c r="E24" s="67">
        <v>60</v>
      </c>
      <c r="F24" s="75" t="s">
        <v>57</v>
      </c>
      <c r="G24" s="71">
        <f t="shared" si="0"/>
        <v>3</v>
      </c>
    </row>
    <row r="25" spans="1:8" ht="15" customHeight="1" x14ac:dyDescent="0.25">
      <c r="A25" s="56" t="s">
        <v>203</v>
      </c>
      <c r="B25" s="56" t="s">
        <v>30</v>
      </c>
      <c r="C25" s="56" t="s">
        <v>215</v>
      </c>
      <c r="D25" s="57">
        <v>1</v>
      </c>
      <c r="E25" s="68">
        <v>30</v>
      </c>
      <c r="F25" s="76" t="s">
        <v>213</v>
      </c>
      <c r="G25" s="72">
        <f t="shared" si="0"/>
        <v>2</v>
      </c>
    </row>
    <row r="26" spans="1:8" ht="15" customHeight="1" thickBot="1" x14ac:dyDescent="0.3">
      <c r="A26" s="16" t="s">
        <v>204</v>
      </c>
      <c r="B26" s="45" t="s">
        <v>30</v>
      </c>
      <c r="C26" s="45" t="s">
        <v>216</v>
      </c>
      <c r="D26" s="46">
        <v>0</v>
      </c>
      <c r="E26" s="69"/>
      <c r="F26" s="77" t="s">
        <v>62</v>
      </c>
      <c r="G26" s="73">
        <f t="shared" si="0"/>
        <v>2</v>
      </c>
    </row>
  </sheetData>
  <autoFilter ref="A3:H19" xr:uid="{00000000-0009-0000-0000-000001000000}"/>
  <mergeCells count="2">
    <mergeCell ref="A1:H1"/>
    <mergeCell ref="A2:H2"/>
  </mergeCells>
  <conditionalFormatting sqref="A4:H18 G21">
    <cfRule type="expression" dxfId="3" priority="1">
      <formula>$F4=$F$25</formula>
    </cfRule>
    <cfRule type="expression" dxfId="2" priority="2">
      <formula>$F4=$F$24</formula>
    </cfRule>
    <cfRule type="expression" dxfId="1" priority="3">
      <formula>$F4=$F$23</formula>
    </cfRule>
    <cfRule type="expression" dxfId="0" priority="4">
      <formula>$F4=$F$22</formula>
    </cfRule>
  </conditionalFormatting>
  <pageMargins left="0.75" right="0.75" top="1" bottom="1" header="0.511811023622047" footer="0.511811023622047"/>
  <pageSetup paperSize="9" orientation="portrait" horizontalDpi="300" verticalDpi="30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29"/>
  <sheetViews>
    <sheetView showGridLines="0" topLeftCell="A13" zoomScale="115" zoomScaleNormal="115" workbookViewId="0">
      <selection activeCell="A23" sqref="A23:E29"/>
    </sheetView>
  </sheetViews>
  <sheetFormatPr defaultColWidth="8.7109375" defaultRowHeight="15" x14ac:dyDescent="0.25"/>
  <cols>
    <col min="1" max="1" width="27.42578125" customWidth="1"/>
    <col min="2" max="2" width="22" customWidth="1"/>
    <col min="3" max="3" width="45" customWidth="1"/>
    <col min="4" max="5" width="5" customWidth="1"/>
  </cols>
  <sheetData>
    <row r="1" spans="1:5" ht="30" customHeight="1" x14ac:dyDescent="0.25">
      <c r="A1" s="86" t="s">
        <v>102</v>
      </c>
      <c r="B1" s="86"/>
      <c r="C1" s="86"/>
      <c r="D1" s="86"/>
      <c r="E1" s="86"/>
    </row>
    <row r="2" spans="1:5" ht="17.25" x14ac:dyDescent="0.25">
      <c r="A2" s="85" t="s">
        <v>205</v>
      </c>
      <c r="B2" s="85"/>
      <c r="C2" s="85"/>
      <c r="D2" s="85"/>
      <c r="E2" s="85"/>
    </row>
    <row r="3" spans="1:5" ht="17.25" x14ac:dyDescent="0.25">
      <c r="A3" s="85" t="s">
        <v>206</v>
      </c>
      <c r="B3" s="85"/>
      <c r="C3" s="85"/>
      <c r="D3" s="85"/>
      <c r="E3" s="85"/>
    </row>
    <row r="4" spans="1:5" ht="17.25" x14ac:dyDescent="0.25">
      <c r="A4" s="85" t="s">
        <v>207</v>
      </c>
      <c r="B4" s="85"/>
      <c r="C4" s="85"/>
      <c r="D4" s="85"/>
      <c r="E4" s="85"/>
    </row>
    <row r="5" spans="1:5" ht="15.75" thickBot="1" x14ac:dyDescent="0.3"/>
    <row r="6" spans="1:5" ht="43.5" customHeight="1" thickBot="1" x14ac:dyDescent="0.3">
      <c r="A6" s="25" t="s">
        <v>103</v>
      </c>
      <c r="B6" s="25"/>
    </row>
    <row r="7" spans="1:5" ht="15" customHeight="1" x14ac:dyDescent="0.25">
      <c r="A7" s="20" t="s">
        <v>27</v>
      </c>
      <c r="B7" s="24" t="s">
        <v>35</v>
      </c>
    </row>
    <row r="8" spans="1:5" ht="15" customHeight="1" x14ac:dyDescent="0.25">
      <c r="A8" s="21" t="s">
        <v>104</v>
      </c>
      <c r="B8" s="17" t="s">
        <v>34</v>
      </c>
    </row>
    <row r="9" spans="1:5" ht="15" customHeight="1" x14ac:dyDescent="0.25">
      <c r="A9" s="21" t="s">
        <v>105</v>
      </c>
      <c r="B9" s="18">
        <v>84200</v>
      </c>
    </row>
    <row r="10" spans="1:5" ht="15" customHeight="1" x14ac:dyDescent="0.25">
      <c r="A10" s="21" t="s">
        <v>30</v>
      </c>
      <c r="B10" s="17">
        <v>94</v>
      </c>
    </row>
    <row r="11" spans="1:5" ht="26.25" customHeight="1" x14ac:dyDescent="0.25">
      <c r="A11" s="21" t="s">
        <v>106</v>
      </c>
      <c r="B11" s="19">
        <v>1.4999999999999999E-2</v>
      </c>
    </row>
    <row r="12" spans="1:5" ht="15" customHeight="1" thickBot="1" x14ac:dyDescent="0.3">
      <c r="A12" s="22" t="s">
        <v>107</v>
      </c>
      <c r="B12" s="23">
        <f ca="1">TODAY()</f>
        <v>46182</v>
      </c>
    </row>
    <row r="13" spans="1:5" ht="15.75" thickBot="1" x14ac:dyDescent="0.3"/>
    <row r="14" spans="1:5" ht="43.5" customHeight="1" thickBot="1" x14ac:dyDescent="0.3">
      <c r="A14" s="26" t="s">
        <v>108</v>
      </c>
      <c r="B14" s="26"/>
    </row>
    <row r="15" spans="1:5" ht="15" customHeight="1" x14ac:dyDescent="0.25">
      <c r="A15" s="27" t="s">
        <v>109</v>
      </c>
      <c r="B15" s="39">
        <f>B9*B11</f>
        <v>1263</v>
      </c>
      <c r="C15" s="30" t="s">
        <v>110</v>
      </c>
    </row>
    <row r="16" spans="1:5" ht="15" customHeight="1" x14ac:dyDescent="0.25">
      <c r="A16" s="28" t="s">
        <v>111</v>
      </c>
      <c r="B16" s="40">
        <f>B9+B15</f>
        <v>85463</v>
      </c>
      <c r="C16" s="30" t="s">
        <v>112</v>
      </c>
    </row>
    <row r="17" spans="1:5" ht="15" customHeight="1" x14ac:dyDescent="0.25">
      <c r="A17" s="28" t="s">
        <v>113</v>
      </c>
      <c r="B17" s="41">
        <f ca="1">TODAY()+30</f>
        <v>46212</v>
      </c>
      <c r="C17" s="30" t="s">
        <v>114</v>
      </c>
    </row>
    <row r="18" spans="1:5" ht="15" customHeight="1" x14ac:dyDescent="0.25">
      <c r="A18" s="28" t="s">
        <v>115</v>
      </c>
      <c r="B18" s="42">
        <f>B10</f>
        <v>94</v>
      </c>
      <c r="C18" s="30" t="s">
        <v>116</v>
      </c>
    </row>
    <row r="19" spans="1:5" ht="15" customHeight="1" x14ac:dyDescent="0.25">
      <c r="A19" s="28" t="s">
        <v>117</v>
      </c>
      <c r="B19" s="43" t="str">
        <f>TEXT(B9,"$#,##0.00")</f>
        <v>$84,200.00</v>
      </c>
      <c r="C19" s="30" t="s">
        <v>118</v>
      </c>
    </row>
    <row r="20" spans="1:5" ht="15" customHeight="1" thickBot="1" x14ac:dyDescent="0.3">
      <c r="A20" s="29" t="s">
        <v>119</v>
      </c>
      <c r="B20" s="44" t="str">
        <f ca="1">TEXT(B17,"MMMM D, YYYY")</f>
        <v>July 9, 2026</v>
      </c>
      <c r="C20" s="30" t="s">
        <v>118</v>
      </c>
    </row>
    <row r="21" spans="1:5" ht="15.75" thickBot="1" x14ac:dyDescent="0.3"/>
    <row r="22" spans="1:5" ht="43.5" customHeight="1" thickBot="1" x14ac:dyDescent="0.3">
      <c r="A22" s="25" t="s">
        <v>120</v>
      </c>
      <c r="B22" s="25"/>
    </row>
    <row r="23" spans="1:5" ht="129.75" customHeight="1" x14ac:dyDescent="0.25">
      <c r="A23" s="87" t="str">
        <f ca="1">TEXT(B12, "mmmm d, yyyy") &amp; CHAR(10) &amp; CHAR(10) &amp;"Dear Valued Customer,"&amp;CHAR(10)&amp;CHAR(10)&amp;"Our records show that "&amp;B7&amp;" (Account #"&amp;B8&amp;") has an outstanding balance of "&amp;TEXT(B9,"$#,##0.00")&amp;" that is "&amp;B10&amp;" days past due."&amp;CHAR(10)&amp;CHAR(10)&amp;"A monthly service charge of "&amp;TEXT(B15,"$#,##0.00")&amp;" has been applied, bringing your total due to "&amp;TEXT(B16,"$#,##0.00")&amp;"."&amp;CHAR(10)&amp;CHAR(10)&amp;"Please remit payment in full by "&amp;TEXT(B17,"MMMM D, YYYY")&amp;" to avoid further charges."&amp;CHAR(10)&amp;CHAR(10)&amp;"Sincerely,"&amp;CHAR(10)&amp;"Credit Department"</f>
        <v>June 9, 2026
Dear Valued Customer,
Our records show that Meridian Supply Co. (Account #A-1042) has an outstanding balance of $84,200.00 that is 94 days past due.
A monthly service charge of $1,263.00 has been applied, bringing your total due to $85,463.00.
Please remit payment in full by July 9, 2026 to avoid further charges.
Sincerely,
Credit Department</v>
      </c>
      <c r="B23" s="87"/>
      <c r="C23" s="88"/>
      <c r="D23" s="88"/>
      <c r="E23" s="88"/>
    </row>
    <row r="24" spans="1:5" ht="15" customHeight="1" x14ac:dyDescent="0.25">
      <c r="A24" s="88"/>
      <c r="B24" s="88"/>
      <c r="C24" s="88"/>
      <c r="D24" s="88"/>
      <c r="E24" s="88"/>
    </row>
    <row r="25" spans="1:5" ht="15" customHeight="1" x14ac:dyDescent="0.25">
      <c r="A25" s="88"/>
      <c r="B25" s="88"/>
      <c r="C25" s="88"/>
      <c r="D25" s="88"/>
      <c r="E25" s="88"/>
    </row>
    <row r="26" spans="1:5" ht="15" customHeight="1" x14ac:dyDescent="0.25">
      <c r="A26" s="88"/>
      <c r="B26" s="88"/>
      <c r="C26" s="88"/>
      <c r="D26" s="88"/>
      <c r="E26" s="88"/>
    </row>
    <row r="27" spans="1:5" ht="15" customHeight="1" x14ac:dyDescent="0.25">
      <c r="A27" s="88"/>
      <c r="B27" s="88"/>
      <c r="C27" s="88"/>
      <c r="D27" s="88"/>
      <c r="E27" s="88"/>
    </row>
    <row r="28" spans="1:5" ht="15" customHeight="1" x14ac:dyDescent="0.25">
      <c r="A28" s="88"/>
      <c r="B28" s="88"/>
      <c r="C28" s="88"/>
      <c r="D28" s="88"/>
      <c r="E28" s="88"/>
    </row>
    <row r="29" spans="1:5" ht="15" customHeight="1" x14ac:dyDescent="0.25">
      <c r="A29" s="88"/>
      <c r="B29" s="88"/>
      <c r="C29" s="88"/>
      <c r="D29" s="88"/>
      <c r="E29" s="88"/>
    </row>
  </sheetData>
  <mergeCells count="5">
    <mergeCell ref="A1:E1"/>
    <mergeCell ref="A2:E2"/>
    <mergeCell ref="A23:E29"/>
    <mergeCell ref="A3:E3"/>
    <mergeCell ref="A4:E4"/>
  </mergeCells>
  <pageMargins left="0.75" right="0.75" top="1" bottom="1" header="0.511811023622047" footer="0.511811023622047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14"/>
  <sheetViews>
    <sheetView showGridLines="0" zoomScale="115" zoomScaleNormal="115" workbookViewId="0"/>
  </sheetViews>
  <sheetFormatPr defaultColWidth="8.7109375" defaultRowHeight="15" x14ac:dyDescent="0.25"/>
  <cols>
    <col min="1" max="1" width="28" customWidth="1"/>
    <col min="2" max="2" width="21.28515625" customWidth="1"/>
    <col min="3" max="3" width="14" customWidth="1"/>
    <col min="4" max="4" width="17.5703125" customWidth="1"/>
    <col min="5" max="5" width="20" customWidth="1"/>
    <col min="6" max="6" width="30" customWidth="1"/>
    <col min="7" max="7" width="12" customWidth="1"/>
  </cols>
  <sheetData>
    <row r="1" spans="1:7" ht="37.5" customHeight="1" x14ac:dyDescent="0.25">
      <c r="A1" s="1" t="s">
        <v>123</v>
      </c>
      <c r="B1" s="1" t="s">
        <v>124</v>
      </c>
      <c r="C1" s="1" t="s">
        <v>125</v>
      </c>
      <c r="D1" s="1" t="s">
        <v>126</v>
      </c>
      <c r="E1" s="1" t="s">
        <v>127</v>
      </c>
      <c r="F1" s="1" t="s">
        <v>128</v>
      </c>
      <c r="G1" s="1" t="s">
        <v>28</v>
      </c>
    </row>
    <row r="2" spans="1:7" ht="18" customHeight="1" x14ac:dyDescent="0.25">
      <c r="A2" s="3" t="s">
        <v>35</v>
      </c>
      <c r="B2" s="37" t="s">
        <v>34</v>
      </c>
      <c r="C2" s="4">
        <v>84200</v>
      </c>
      <c r="D2" s="37">
        <v>94</v>
      </c>
      <c r="E2" s="3" t="s">
        <v>129</v>
      </c>
      <c r="F2" s="3" t="s">
        <v>130</v>
      </c>
      <c r="G2" s="3" t="s">
        <v>36</v>
      </c>
    </row>
    <row r="3" spans="1:7" ht="18" customHeight="1" x14ac:dyDescent="0.25">
      <c r="A3" s="2" t="s">
        <v>41</v>
      </c>
      <c r="B3" s="38" t="s">
        <v>40</v>
      </c>
      <c r="C3" s="5">
        <v>31500</v>
      </c>
      <c r="D3" s="38">
        <v>78</v>
      </c>
      <c r="E3" s="2" t="s">
        <v>131</v>
      </c>
      <c r="F3" s="2" t="s">
        <v>132</v>
      </c>
      <c r="G3" s="2" t="s">
        <v>42</v>
      </c>
    </row>
    <row r="4" spans="1:7" ht="18" customHeight="1" x14ac:dyDescent="0.25">
      <c r="A4" s="3" t="s">
        <v>46</v>
      </c>
      <c r="B4" s="37" t="s">
        <v>45</v>
      </c>
      <c r="C4" s="4">
        <v>12800</v>
      </c>
      <c r="D4" s="37">
        <v>55</v>
      </c>
      <c r="E4" s="3" t="s">
        <v>133</v>
      </c>
      <c r="F4" s="3" t="s">
        <v>134</v>
      </c>
      <c r="G4" s="3" t="s">
        <v>47</v>
      </c>
    </row>
    <row r="5" spans="1:7" ht="18" customHeight="1" x14ac:dyDescent="0.25">
      <c r="A5" s="2" t="s">
        <v>51</v>
      </c>
      <c r="B5" s="38" t="s">
        <v>50</v>
      </c>
      <c r="C5" s="5">
        <v>67400</v>
      </c>
      <c r="D5" s="38">
        <v>112</v>
      </c>
      <c r="E5" s="2" t="s">
        <v>135</v>
      </c>
      <c r="F5" s="2" t="s">
        <v>136</v>
      </c>
      <c r="G5" s="2" t="s">
        <v>52</v>
      </c>
    </row>
    <row r="6" spans="1:7" ht="18" customHeight="1" x14ac:dyDescent="0.25">
      <c r="A6" s="3" t="s">
        <v>56</v>
      </c>
      <c r="B6" s="37" t="s">
        <v>55</v>
      </c>
      <c r="C6" s="4">
        <v>8900</v>
      </c>
      <c r="D6" s="37">
        <v>22</v>
      </c>
      <c r="E6" s="3" t="s">
        <v>137</v>
      </c>
      <c r="F6" s="3" t="s">
        <v>138</v>
      </c>
      <c r="G6" s="3" t="s">
        <v>36</v>
      </c>
    </row>
    <row r="7" spans="1:7" ht="18" customHeight="1" x14ac:dyDescent="0.25">
      <c r="A7" s="2" t="s">
        <v>66</v>
      </c>
      <c r="B7" s="38" t="s">
        <v>65</v>
      </c>
      <c r="C7" s="5">
        <v>23600</v>
      </c>
      <c r="D7" s="38">
        <v>48</v>
      </c>
      <c r="E7" s="2" t="s">
        <v>139</v>
      </c>
      <c r="F7" s="2" t="s">
        <v>140</v>
      </c>
      <c r="G7" s="2" t="s">
        <v>52</v>
      </c>
    </row>
    <row r="8" spans="1:7" ht="18" customHeight="1" x14ac:dyDescent="0.25">
      <c r="A8" s="3" t="s">
        <v>70</v>
      </c>
      <c r="B8" s="37" t="s">
        <v>69</v>
      </c>
      <c r="C8" s="4">
        <v>51200</v>
      </c>
      <c r="D8" s="37">
        <v>88</v>
      </c>
      <c r="E8" s="3" t="s">
        <v>141</v>
      </c>
      <c r="F8" s="3" t="s">
        <v>142</v>
      </c>
      <c r="G8" s="3" t="s">
        <v>36</v>
      </c>
    </row>
    <row r="9" spans="1:7" ht="18" customHeight="1" x14ac:dyDescent="0.25">
      <c r="A9" s="2" t="s">
        <v>90</v>
      </c>
      <c r="B9" s="38" t="s">
        <v>89</v>
      </c>
      <c r="C9" s="5">
        <v>29100</v>
      </c>
      <c r="D9" s="38">
        <v>65</v>
      </c>
      <c r="E9" s="2" t="s">
        <v>143</v>
      </c>
      <c r="F9" s="2" t="s">
        <v>144</v>
      </c>
      <c r="G9" s="2" t="s">
        <v>42</v>
      </c>
    </row>
    <row r="10" spans="1:7" ht="18" customHeight="1" x14ac:dyDescent="0.25">
      <c r="A10" s="3" t="s">
        <v>97</v>
      </c>
      <c r="B10" s="37" t="s">
        <v>96</v>
      </c>
      <c r="C10" s="4">
        <v>92000</v>
      </c>
      <c r="D10" s="37">
        <v>76</v>
      </c>
      <c r="E10" s="3" t="s">
        <v>145</v>
      </c>
      <c r="F10" s="3" t="s">
        <v>146</v>
      </c>
      <c r="G10" s="3" t="s">
        <v>36</v>
      </c>
    </row>
    <row r="11" spans="1:7" ht="18" customHeight="1" x14ac:dyDescent="0.25">
      <c r="A11" s="2" t="s">
        <v>82</v>
      </c>
      <c r="B11" s="38" t="s">
        <v>81</v>
      </c>
      <c r="C11" s="5">
        <v>78300</v>
      </c>
      <c r="D11" s="38">
        <v>101</v>
      </c>
      <c r="E11" s="2" t="s">
        <v>147</v>
      </c>
      <c r="F11" s="2" t="s">
        <v>148</v>
      </c>
      <c r="G11" s="2" t="s">
        <v>36</v>
      </c>
    </row>
    <row r="13" spans="1:7" ht="30" customHeight="1" x14ac:dyDescent="0.25">
      <c r="A13" s="86" t="s">
        <v>121</v>
      </c>
      <c r="B13" s="86"/>
      <c r="C13" s="86"/>
      <c r="D13" s="86"/>
      <c r="E13" s="86"/>
      <c r="F13" s="86"/>
      <c r="G13" s="86"/>
    </row>
    <row r="14" spans="1:7" ht="28.5" customHeight="1" x14ac:dyDescent="0.25">
      <c r="A14" s="85" t="s">
        <v>122</v>
      </c>
      <c r="B14" s="85"/>
      <c r="C14" s="85"/>
      <c r="D14" s="85"/>
      <c r="E14" s="85"/>
      <c r="F14" s="85"/>
      <c r="G14" s="85"/>
    </row>
  </sheetData>
  <autoFilter ref="A1:G1" xr:uid="{00000000-0009-0000-0000-000003000000}"/>
  <mergeCells count="2">
    <mergeCell ref="A13:G13"/>
    <mergeCell ref="A14:G14"/>
  </mergeCells>
  <pageMargins left="0.75" right="0.75" top="1" bottom="1" header="0.511811023622047" footer="0.511811023622047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12"/>
  <sheetViews>
    <sheetView showGridLines="0" zoomScaleNormal="100" workbookViewId="0">
      <selection activeCell="A6" sqref="A6:B12"/>
    </sheetView>
  </sheetViews>
  <sheetFormatPr defaultColWidth="8.7109375" defaultRowHeight="15" x14ac:dyDescent="0.25"/>
  <cols>
    <col min="1" max="1" width="32.5703125" customWidth="1"/>
    <col min="2" max="2" width="25" customWidth="1"/>
    <col min="3" max="3" width="22" customWidth="1"/>
    <col min="4" max="4" width="35" customWidth="1"/>
  </cols>
  <sheetData>
    <row r="1" spans="1:6" ht="30" customHeight="1" x14ac:dyDescent="0.25">
      <c r="A1" s="86" t="s">
        <v>149</v>
      </c>
      <c r="B1" s="86"/>
      <c r="C1" s="86"/>
      <c r="D1" s="86"/>
      <c r="E1" s="86"/>
      <c r="F1" s="86"/>
    </row>
    <row r="2" spans="1:6" ht="15" customHeight="1" x14ac:dyDescent="0.25">
      <c r="A2" s="85" t="s">
        <v>150</v>
      </c>
      <c r="B2" s="85"/>
      <c r="C2" s="85"/>
      <c r="D2" s="85"/>
      <c r="E2" s="85"/>
      <c r="F2" s="85"/>
    </row>
    <row r="4" spans="1:6" ht="29.25" customHeight="1" x14ac:dyDescent="0.25">
      <c r="A4" s="11" t="s">
        <v>151</v>
      </c>
      <c r="B4" s="11"/>
      <c r="C4" s="11"/>
      <c r="D4" s="11"/>
    </row>
    <row r="5" spans="1:6" ht="15" customHeight="1" x14ac:dyDescent="0.25">
      <c r="A5" s="1" t="s">
        <v>152</v>
      </c>
      <c r="B5" s="1" t="s">
        <v>153</v>
      </c>
      <c r="C5" s="1" t="s">
        <v>154</v>
      </c>
      <c r="D5" s="1" t="s">
        <v>155</v>
      </c>
    </row>
    <row r="6" spans="1:6" ht="24" customHeight="1" x14ac:dyDescent="0.25">
      <c r="A6" s="35" t="s">
        <v>156</v>
      </c>
      <c r="B6" s="7">
        <f>SUM('Aging Report'!D4:D18)</f>
        <v>690100</v>
      </c>
      <c r="C6" s="33" t="s">
        <v>157</v>
      </c>
      <c r="D6" s="33" t="s">
        <v>158</v>
      </c>
    </row>
    <row r="7" spans="1:6" ht="24" customHeight="1" x14ac:dyDescent="0.25">
      <c r="A7" s="6" t="s">
        <v>159</v>
      </c>
      <c r="B7" s="8">
        <f>COUNTIF('Aging Report'!E4:E18,"&gt;0")</f>
        <v>13</v>
      </c>
      <c r="C7" s="33" t="s">
        <v>160</v>
      </c>
      <c r="D7" s="33" t="s">
        <v>161</v>
      </c>
    </row>
    <row r="8" spans="1:6" ht="24" customHeight="1" x14ac:dyDescent="0.25">
      <c r="A8" s="6" t="s">
        <v>162</v>
      </c>
      <c r="B8" s="8">
        <f>COUNTIF('Aging Report'!E4:E18,"&gt;90")</f>
        <v>3</v>
      </c>
      <c r="C8" s="33" t="s">
        <v>160</v>
      </c>
      <c r="D8" s="33" t="s">
        <v>163</v>
      </c>
    </row>
    <row r="9" spans="1:6" ht="24" customHeight="1" x14ac:dyDescent="0.25">
      <c r="A9" s="6" t="s">
        <v>164</v>
      </c>
      <c r="B9" s="9">
        <f>AVERAGEIF('Aging Report'!E4:E18,"&gt;0",'Aging Report'!E4:E18)</f>
        <v>66.307692307692307</v>
      </c>
      <c r="C9" s="33" t="s">
        <v>165</v>
      </c>
      <c r="D9" s="33" t="s">
        <v>166</v>
      </c>
    </row>
    <row r="10" spans="1:6" ht="24" customHeight="1" x14ac:dyDescent="0.25">
      <c r="A10" s="6" t="s">
        <v>167</v>
      </c>
      <c r="B10" s="7">
        <f>MAX('Aging Report'!D4:D18)</f>
        <v>145000</v>
      </c>
      <c r="C10" s="33" t="s">
        <v>157</v>
      </c>
      <c r="D10" s="33" t="s">
        <v>168</v>
      </c>
    </row>
    <row r="11" spans="1:6" ht="24" customHeight="1" x14ac:dyDescent="0.25">
      <c r="A11" s="35" t="s">
        <v>210</v>
      </c>
      <c r="B11" s="7">
        <v>6000000</v>
      </c>
      <c r="C11" s="36" t="s">
        <v>157</v>
      </c>
      <c r="D11" s="36" t="s">
        <v>211</v>
      </c>
    </row>
    <row r="12" spans="1:6" ht="24" customHeight="1" x14ac:dyDescent="0.25">
      <c r="A12" s="6" t="s">
        <v>169</v>
      </c>
      <c r="B12" s="34">
        <f>ROUND(B6/(B11/365),1)</f>
        <v>42</v>
      </c>
      <c r="C12" s="33" t="s">
        <v>170</v>
      </c>
      <c r="D12" s="33" t="s">
        <v>171</v>
      </c>
    </row>
  </sheetData>
  <mergeCells count="2">
    <mergeCell ref="A1:F1"/>
    <mergeCell ref="A2:F2"/>
  </mergeCells>
  <pageMargins left="0.75" right="0.75" top="1" bottom="1" header="0.511811023622047" footer="0.511811023622047"/>
  <pageSetup paperSize="9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11"/>
  <sheetViews>
    <sheetView showGridLines="0" topLeftCell="B3" zoomScaleNormal="100" workbookViewId="0">
      <selection activeCell="E4" sqref="E4"/>
    </sheetView>
  </sheetViews>
  <sheetFormatPr defaultColWidth="8.7109375" defaultRowHeight="15" x14ac:dyDescent="0.25"/>
  <cols>
    <col min="1" max="1" width="28" customWidth="1"/>
    <col min="2" max="2" width="20" customWidth="1"/>
    <col min="3" max="3" width="26" customWidth="1"/>
    <col min="4" max="4" width="22" customWidth="1"/>
    <col min="5" max="5" width="40" customWidth="1"/>
    <col min="6" max="6" width="16" customWidth="1"/>
  </cols>
  <sheetData>
    <row r="1" spans="1:6" ht="30" customHeight="1" x14ac:dyDescent="0.25">
      <c r="A1" s="86" t="s">
        <v>172</v>
      </c>
      <c r="B1" s="86"/>
      <c r="C1" s="86"/>
      <c r="D1" s="86"/>
      <c r="E1" s="86"/>
      <c r="F1" s="86"/>
    </row>
    <row r="2" spans="1:6" ht="36.75" customHeight="1" x14ac:dyDescent="0.25">
      <c r="A2" s="85" t="s">
        <v>173</v>
      </c>
      <c r="B2" s="85"/>
      <c r="C2" s="85"/>
      <c r="D2" s="85"/>
      <c r="E2" s="85"/>
      <c r="F2" s="85"/>
    </row>
    <row r="3" spans="1:6" ht="28.5" customHeight="1" x14ac:dyDescent="0.25">
      <c r="A3" s="1" t="s">
        <v>27</v>
      </c>
      <c r="B3" s="1" t="s">
        <v>174</v>
      </c>
      <c r="C3" s="1" t="s">
        <v>175</v>
      </c>
      <c r="D3" s="1" t="s">
        <v>176</v>
      </c>
      <c r="E3" s="1" t="s">
        <v>177</v>
      </c>
      <c r="F3" s="1" t="s">
        <v>178</v>
      </c>
    </row>
    <row r="4" spans="1:6" ht="81" customHeight="1" x14ac:dyDescent="0.25">
      <c r="A4" s="3" t="s">
        <v>35</v>
      </c>
      <c r="B4" s="3" t="s">
        <v>129</v>
      </c>
      <c r="C4" s="3" t="s">
        <v>179</v>
      </c>
      <c r="D4" s="3" t="s">
        <v>180</v>
      </c>
      <c r="E4" s="10" t="str">
        <f t="shared" ref="E4:E11" si="0">F4&amp;CHAR(10)&amp;A4&amp;CHAR(10)&amp;B4&amp;CHAR(10)&amp;C4&amp;CHAR(10)&amp;D4</f>
        <v>PAST DUE NOTICE
Meridian Supply Co.
Tom Rickers
1402 Commerce Blvd
Chicago, IL 60601</v>
      </c>
      <c r="F4" s="3" t="s">
        <v>181</v>
      </c>
    </row>
    <row r="5" spans="1:6" ht="81" customHeight="1" x14ac:dyDescent="0.25">
      <c r="A5" s="2" t="s">
        <v>41</v>
      </c>
      <c r="B5" s="2" t="s">
        <v>131</v>
      </c>
      <c r="C5" s="2" t="s">
        <v>182</v>
      </c>
      <c r="D5" s="2" t="s">
        <v>183</v>
      </c>
      <c r="E5" s="10" t="str">
        <f t="shared" si="0"/>
        <v>PAST DUE NOTICE
Lakeview Distributors
Sandra Hull
892 Industrial Way
Boston, MA 02101</v>
      </c>
      <c r="F5" s="2" t="s">
        <v>181</v>
      </c>
    </row>
    <row r="6" spans="1:6" ht="81" customHeight="1" x14ac:dyDescent="0.25">
      <c r="A6" s="3" t="s">
        <v>46</v>
      </c>
      <c r="B6" s="3" t="s">
        <v>133</v>
      </c>
      <c r="C6" s="3" t="s">
        <v>184</v>
      </c>
      <c r="D6" s="3" t="s">
        <v>185</v>
      </c>
      <c r="E6" s="10" t="str">
        <f t="shared" si="0"/>
        <v>FINAL NOTICE
Harbor Freight Partners
Mike Delaney
5 Harbor View Pkwy
Seattle, WA 98101</v>
      </c>
      <c r="F6" s="3" t="s">
        <v>186</v>
      </c>
    </row>
    <row r="7" spans="1:6" ht="81" customHeight="1" x14ac:dyDescent="0.25">
      <c r="A7" s="2" t="s">
        <v>51</v>
      </c>
      <c r="B7" s="2" t="s">
        <v>135</v>
      </c>
      <c r="C7" s="2" t="s">
        <v>187</v>
      </c>
      <c r="D7" s="2" t="s">
        <v>188</v>
      </c>
      <c r="E7" s="10" t="str">
        <f t="shared" si="0"/>
        <v>LEGAL REFERRAL
Summit Industrial
Gloria Park
3300 Summit Dr
Atlanta, GA 30301</v>
      </c>
      <c r="F7" s="2" t="s">
        <v>189</v>
      </c>
    </row>
    <row r="8" spans="1:6" ht="81" customHeight="1" x14ac:dyDescent="0.25">
      <c r="A8" s="3" t="s">
        <v>70</v>
      </c>
      <c r="B8" s="3" t="s">
        <v>141</v>
      </c>
      <c r="C8" s="3" t="s">
        <v>190</v>
      </c>
      <c r="D8" s="3" t="s">
        <v>191</v>
      </c>
      <c r="E8" s="10" t="str">
        <f t="shared" si="0"/>
        <v>PAST DUE NOTICE
Great Plains Foods
Frank Nguyen
1001 Prairie Ave
Kansas City, MO 64101</v>
      </c>
      <c r="F8" s="3" t="s">
        <v>181</v>
      </c>
    </row>
    <row r="9" spans="1:6" ht="81" customHeight="1" x14ac:dyDescent="0.25">
      <c r="A9" s="2" t="s">
        <v>97</v>
      </c>
      <c r="B9" s="2" t="s">
        <v>145</v>
      </c>
      <c r="C9" s="2" t="s">
        <v>192</v>
      </c>
      <c r="D9" s="2" t="s">
        <v>193</v>
      </c>
      <c r="E9" s="10" t="str">
        <f t="shared" si="0"/>
        <v>FINAL NOTICE
NorthStar Equipment
Bill Okafor
777 Northgate Blvd
Minneapolis, MN 55401</v>
      </c>
      <c r="F9" s="2" t="s">
        <v>186</v>
      </c>
    </row>
    <row r="10" spans="1:6" ht="81" customHeight="1" x14ac:dyDescent="0.25">
      <c r="A10" s="3" t="s">
        <v>90</v>
      </c>
      <c r="B10" s="3" t="s">
        <v>143</v>
      </c>
      <c r="C10" s="3" t="s">
        <v>194</v>
      </c>
      <c r="D10" s="3" t="s">
        <v>195</v>
      </c>
      <c r="E10" s="10" t="str">
        <f t="shared" si="0"/>
        <v>PAST DUE NOTICE
Keystone Retail Group
Laura Sims
44 Keystone Plaza
Philadelphia, PA 19101</v>
      </c>
      <c r="F10" s="3" t="s">
        <v>181</v>
      </c>
    </row>
    <row r="11" spans="1:6" ht="81" customHeight="1" x14ac:dyDescent="0.25">
      <c r="A11" s="2" t="s">
        <v>82</v>
      </c>
      <c r="B11" s="2" t="s">
        <v>147</v>
      </c>
      <c r="C11" s="2" t="s">
        <v>196</v>
      </c>
      <c r="D11" s="2" t="s">
        <v>197</v>
      </c>
      <c r="E11" s="10" t="str">
        <f t="shared" si="0"/>
        <v>LEGAL REFERRAL
Riverside Manufacturing
Anita Lawson
2200 River Rd
Cleveland, OH 44101</v>
      </c>
      <c r="F11" s="2" t="s">
        <v>189</v>
      </c>
    </row>
  </sheetData>
  <mergeCells count="2">
    <mergeCell ref="A1:F1"/>
    <mergeCell ref="A2:F2"/>
  </mergeCells>
  <pageMargins left="0.75" right="0.75" top="1" bottom="1" header="0.511811023622047" footer="0.511811023622047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14"/>
  <sheetViews>
    <sheetView showGridLines="0" zoomScaleNormal="100" workbookViewId="0">
      <selection activeCell="D5" sqref="D5:D14"/>
    </sheetView>
  </sheetViews>
  <sheetFormatPr defaultColWidth="8.7109375" defaultRowHeight="15" x14ac:dyDescent="0.25"/>
  <cols>
    <col min="1" max="1" width="28" customWidth="1"/>
    <col min="2" max="3" width="15" customWidth="1"/>
    <col min="4" max="4" width="80.42578125" customWidth="1"/>
  </cols>
  <sheetData>
    <row r="1" spans="1:4" ht="30" customHeight="1" x14ac:dyDescent="0.25">
      <c r="A1" s="31" t="s">
        <v>198</v>
      </c>
      <c r="B1" s="31"/>
      <c r="C1" s="31"/>
      <c r="D1" s="31"/>
    </row>
    <row r="2" spans="1:4" ht="25.5" customHeight="1" x14ac:dyDescent="0.25">
      <c r="A2" s="32" t="s">
        <v>208</v>
      </c>
      <c r="B2" s="32"/>
      <c r="C2" s="32"/>
      <c r="D2" s="32"/>
    </row>
    <row r="3" spans="1:4" ht="25.5" customHeight="1" x14ac:dyDescent="0.25">
      <c r="A3" s="32" t="s">
        <v>209</v>
      </c>
      <c r="B3" s="32"/>
      <c r="C3" s="32"/>
      <c r="D3" s="32"/>
    </row>
    <row r="4" spans="1:4" ht="45" customHeight="1" x14ac:dyDescent="0.25">
      <c r="A4" s="1" t="s">
        <v>27</v>
      </c>
      <c r="B4" s="1" t="s">
        <v>30</v>
      </c>
      <c r="C4" s="1" t="s">
        <v>29</v>
      </c>
      <c r="D4" s="1" t="s">
        <v>199</v>
      </c>
    </row>
    <row r="5" spans="1:4" ht="18" customHeight="1" x14ac:dyDescent="0.25">
      <c r="A5" s="3" t="s">
        <v>35</v>
      </c>
      <c r="B5" s="3">
        <v>94</v>
      </c>
      <c r="C5" s="4">
        <v>84200</v>
      </c>
      <c r="D5" s="10" t="str">
        <f t="shared" ref="D5:D14" si="0">"Account Review: "&amp;A5&amp;" | "&amp;B5&amp;" Days Past Due | "&amp;TEXT(C5,"$#,##0")&amp;" Outstanding"</f>
        <v>Account Review: Meridian Supply Co. | 94 Days Past Due | $84,200 Outstanding</v>
      </c>
    </row>
    <row r="6" spans="1:4" ht="18" customHeight="1" x14ac:dyDescent="0.25">
      <c r="A6" s="2" t="s">
        <v>51</v>
      </c>
      <c r="B6" s="2">
        <v>112</v>
      </c>
      <c r="C6" s="5">
        <v>67400</v>
      </c>
      <c r="D6" s="10" t="str">
        <f t="shared" si="0"/>
        <v>Account Review: Summit Industrial | 112 Days Past Due | $67,400 Outstanding</v>
      </c>
    </row>
    <row r="7" spans="1:4" ht="18" customHeight="1" x14ac:dyDescent="0.25">
      <c r="A7" s="3" t="s">
        <v>97</v>
      </c>
      <c r="B7" s="3">
        <v>76</v>
      </c>
      <c r="C7" s="4">
        <v>92000</v>
      </c>
      <c r="D7" s="10" t="str">
        <f t="shared" si="0"/>
        <v>Account Review: NorthStar Equipment | 76 Days Past Due | $92,000 Outstanding</v>
      </c>
    </row>
    <row r="8" spans="1:4" ht="18" customHeight="1" x14ac:dyDescent="0.25">
      <c r="A8" s="2" t="s">
        <v>82</v>
      </c>
      <c r="B8" s="2">
        <v>101</v>
      </c>
      <c r="C8" s="5">
        <v>78300</v>
      </c>
      <c r="D8" s="10" t="str">
        <f t="shared" si="0"/>
        <v>Account Review: Riverside Manufacturing | 101 Days Past Due | $78,300 Outstanding</v>
      </c>
    </row>
    <row r="9" spans="1:4" ht="18" customHeight="1" x14ac:dyDescent="0.25">
      <c r="A9" s="3" t="s">
        <v>70</v>
      </c>
      <c r="B9" s="3">
        <v>88</v>
      </c>
      <c r="C9" s="4">
        <v>51200</v>
      </c>
      <c r="D9" s="10" t="str">
        <f t="shared" si="0"/>
        <v>Account Review: Great Plains Foods | 88 Days Past Due | $51,200 Outstanding</v>
      </c>
    </row>
    <row r="10" spans="1:4" ht="18" customHeight="1" x14ac:dyDescent="0.25">
      <c r="A10" s="2" t="s">
        <v>41</v>
      </c>
      <c r="B10" s="2">
        <v>78</v>
      </c>
      <c r="C10" s="5">
        <v>31500</v>
      </c>
      <c r="D10" s="10" t="str">
        <f t="shared" si="0"/>
        <v>Account Review: Lakeview Distributors | 78 Days Past Due | $31,500 Outstanding</v>
      </c>
    </row>
    <row r="11" spans="1:4" ht="18" customHeight="1" x14ac:dyDescent="0.25">
      <c r="A11" s="3" t="s">
        <v>90</v>
      </c>
      <c r="B11" s="3">
        <v>65</v>
      </c>
      <c r="C11" s="4">
        <v>29100</v>
      </c>
      <c r="D11" s="10" t="str">
        <f t="shared" si="0"/>
        <v>Account Review: Keystone Retail Group | 65 Days Past Due | $29,100 Outstanding</v>
      </c>
    </row>
    <row r="12" spans="1:4" ht="18" customHeight="1" x14ac:dyDescent="0.25">
      <c r="A12" s="2" t="s">
        <v>66</v>
      </c>
      <c r="B12" s="2">
        <v>48</v>
      </c>
      <c r="C12" s="5">
        <v>23600</v>
      </c>
      <c r="D12" s="10" t="str">
        <f t="shared" si="0"/>
        <v>Account Review: Tidewater Components | 48 Days Past Due | $23,600 Outstanding</v>
      </c>
    </row>
    <row r="13" spans="1:4" ht="18" customHeight="1" x14ac:dyDescent="0.25">
      <c r="A13" s="3" t="s">
        <v>46</v>
      </c>
      <c r="B13" s="3">
        <v>55</v>
      </c>
      <c r="C13" s="4">
        <v>12800</v>
      </c>
      <c r="D13" s="10" t="str">
        <f t="shared" si="0"/>
        <v>Account Review: Harbor Freight Partners | 55 Days Past Due | $12,800 Outstanding</v>
      </c>
    </row>
    <row r="14" spans="1:4" ht="18" customHeight="1" x14ac:dyDescent="0.25">
      <c r="A14" s="2" t="s">
        <v>56</v>
      </c>
      <c r="B14" s="2">
        <v>22</v>
      </c>
      <c r="C14" s="5">
        <v>8900</v>
      </c>
      <c r="D14" s="10" t="str">
        <f t="shared" si="0"/>
        <v>Account Review: Blue Ridge Materials | 22 Days Past Due | $8,900 Outstanding</v>
      </c>
    </row>
  </sheetData>
  <pageMargins left="0.75" right="0.75" top="1" bottom="1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START HERE</vt:lpstr>
      <vt:lpstr>Aging Report</vt:lpstr>
      <vt:lpstr>Letter Calculator</vt:lpstr>
      <vt:lpstr>Mail Merge Data</vt:lpstr>
      <vt:lpstr>Dashboard Summary</vt:lpstr>
      <vt:lpstr>Label Generator</vt:lpstr>
      <vt:lpstr>Slide 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dc:description/>
  <cp:lastModifiedBy>Sheri Tingle</cp:lastModifiedBy>
  <cp:revision>0</cp:revision>
  <dcterms:created xsi:type="dcterms:W3CDTF">2026-06-07T01:02:39Z</dcterms:created>
  <dcterms:modified xsi:type="dcterms:W3CDTF">2026-06-10T03:04:53Z</dcterms:modified>
  <dc:language>en-US</dc:language>
</cp:coreProperties>
</file>